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66925"/>
  <xr:revisionPtr revIDLastSave="0" documentId="8_{606AA575-6252-4CA8-B28A-91284809671B}" xr6:coauthVersionLast="47" xr6:coauthVersionMax="47" xr10:uidLastSave="{00000000-0000-0000-0000-000000000000}"/>
  <bookViews>
    <workbookView xWindow="-120" yWindow="-120" windowWidth="19420" windowHeight="11020" xr2:uid="{00000000-000D-0000-FFFF-FFFF00000000}"/>
  </bookViews>
  <sheets>
    <sheet name="FOI" sheetId="1" r:id="rId1"/>
    <sheet name="COVID"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 l="1"/>
  <c r="E10" i="1" s="1"/>
  <c r="D9" i="1"/>
  <c r="E9" i="1" s="1"/>
  <c r="D8" i="1"/>
  <c r="E8" i="1" s="1"/>
  <c r="D7" i="1"/>
  <c r="B8" i="1"/>
  <c r="C8" i="1" s="1"/>
  <c r="B10" i="1"/>
  <c r="C10" i="1" s="1"/>
  <c r="B9" i="1"/>
  <c r="C9" i="1" s="1"/>
  <c r="B7" i="1"/>
  <c r="C7" i="1" s="1"/>
  <c r="D6" i="1" l="1"/>
  <c r="E7" i="1"/>
  <c r="C6" i="1"/>
  <c r="E6" i="1"/>
  <c r="E13" i="1" s="1"/>
  <c r="B6" i="1"/>
  <c r="C13" i="1" s="1"/>
  <c r="I8" i="1"/>
  <c r="I9" i="1"/>
  <c r="I6" i="1" l="1"/>
  <c r="H8" i="1"/>
  <c r="H6" i="1" s="1"/>
  <c r="F6" i="1"/>
</calcChain>
</file>

<file path=xl/sharedStrings.xml><?xml version="1.0" encoding="utf-8"?>
<sst xmlns="http://schemas.openxmlformats.org/spreadsheetml/2006/main" count="75" uniqueCount="62">
  <si>
    <t>1. How much did the organisation spend on agency (non-contract) staff and internal bank staff for the financial year 20/21 (April 2020 - March 2021)? Please fill in the spend in the table below for each staffing group and total, giving a breakdown of spend associated to Covid-19 and not related to Covid-19.</t>
  </si>
  <si>
    <t xml:space="preserve">2. How much did the organisation spend on Waiting List Initiative (WLI) and Overtime payments to staff (WLI payments refers to any sessional payments made for additional time worked under a system called the Waiting List Initiative, used by trusts to reduce waiting lists and meet government targets. Overtime payments are defined as any payment for additional time beyond the standard FTE for the grade). Please fill in the spend and number of sessions/hours in the below table for each staffing group and total. </t>
  </si>
  <si>
    <t>Q1. Temporary Staff Spend</t>
  </si>
  <si>
    <t>Q2. Waiting List Initiative &amp; Overtime Spend</t>
  </si>
  <si>
    <t>Staffing Groups</t>
  </si>
  <si>
    <t>Agency Spend (Covid) (£)</t>
  </si>
  <si>
    <t>Agency Spend (non-Covid) (£)</t>
  </si>
  <si>
    <t>Bank Spend (Covid) (£)</t>
  </si>
  <si>
    <t>Bank Spend (non-Covid) (£)</t>
  </si>
  <si>
    <t>WLI Payments to staff (£)</t>
  </si>
  <si>
    <t>WLI Sessions (No.)</t>
  </si>
  <si>
    <t>Overtime Payments to Staff (£)</t>
  </si>
  <si>
    <t>Overtime Hours (No.)</t>
  </si>
  <si>
    <t>Total</t>
  </si>
  <si>
    <t>section 12 exemption- see attached letter</t>
  </si>
  <si>
    <t xml:space="preserve">Medical and Dental </t>
  </si>
  <si>
    <t xml:space="preserve">Note 2 </t>
  </si>
  <si>
    <t xml:space="preserve">Nursing and Healthcare Assistants </t>
  </si>
  <si>
    <t xml:space="preserve">Note 1 </t>
  </si>
  <si>
    <t>Administration and Estates</t>
  </si>
  <si>
    <t xml:space="preserve">Healthcare Science </t>
  </si>
  <si>
    <t>Scientific, Therapeutic and Technical Staff (STT) inclusive of Allied Health Proffessionals (AHPs)</t>
  </si>
  <si>
    <t>Ambulance staff</t>
  </si>
  <si>
    <t>N/A</t>
  </si>
  <si>
    <t xml:space="preserve">Check </t>
  </si>
  <si>
    <t xml:space="preserve">Payments made to other staffing groups for WLI are not easily identifiable in the finance system. These will be paid through a combination of bank and overtime payments and therefore </t>
  </si>
  <si>
    <t xml:space="preserve">will be included in column D, E or H but we are unable to report them separately. </t>
  </si>
  <si>
    <t>Note 2</t>
  </si>
  <si>
    <t>We do not report medical and dental overtime separately. This would be included as part of the bank or TI figures depending on agreed rate</t>
  </si>
  <si>
    <t xml:space="preserve">COVID </t>
  </si>
  <si>
    <t xml:space="preserve">TOTAL BANK AND AGENCY </t>
  </si>
  <si>
    <t>AC LU Expenditure reporting category - L4</t>
  </si>
  <si>
    <t>Pay</t>
  </si>
  <si>
    <t>Row Labels</t>
  </si>
  <si>
    <t>Sum of Total</t>
  </si>
  <si>
    <t>7AN - Level 7 Account Name</t>
  </si>
  <si>
    <t>Sum of PY_YTD_Act</t>
  </si>
  <si>
    <t>A - Agency Staff</t>
  </si>
  <si>
    <t>A - Consultant</t>
  </si>
  <si>
    <t>A - Allied Health Professional</t>
  </si>
  <si>
    <t>A - Nhs Infrastructure Support</t>
  </si>
  <si>
    <t>A - Qualified Nursing</t>
  </si>
  <si>
    <t>A - Scientific Therap &amp; Tech</t>
  </si>
  <si>
    <t>A - Other St&amp;T</t>
  </si>
  <si>
    <t>A - Staff / Career Grades</t>
  </si>
  <si>
    <t>A - Other Support To Clinical</t>
  </si>
  <si>
    <t>A - Support To Clinical</t>
  </si>
  <si>
    <t>A - Trainee Grades</t>
  </si>
  <si>
    <t>B - Consultant</t>
  </si>
  <si>
    <t>B - Bank Staff</t>
  </si>
  <si>
    <t>B - Nhs Infrastructure Support</t>
  </si>
  <si>
    <t>B - Qualified Nursing</t>
  </si>
  <si>
    <t>B - Scientific Therap &amp; Tech</t>
  </si>
  <si>
    <t>B - Other St&amp;T</t>
  </si>
  <si>
    <t>B - Staff / Career Grades</t>
  </si>
  <si>
    <t>B - Other Support To Clinical</t>
  </si>
  <si>
    <t>B - Support To Clinical</t>
  </si>
  <si>
    <t>B - Trainee Grades</t>
  </si>
  <si>
    <t>B - Staff/Career Grade Doctor</t>
  </si>
  <si>
    <t>Grand Total</t>
  </si>
  <si>
    <t>B - Support To Ahps</t>
  </si>
  <si>
    <t>B - Support To Nursing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</si>
</sst>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3">
    <font>
      <sz val="11"/>
      <color theme="1"/>
      <name val="Calibri"/>
      <family val="2"/>
      <scheme val="minor"/>
    </font>
    <font>
      <sz val="11"/>
      <color theme="1"/>
      <name val="Calibri Light"/>
      <family val="2"/>
    </font>
    <font>
      <sz val="11"/>
      <color rgb="FF000000"/>
      <name val="Calibri Light"/>
      <family val="2"/>
    </font>
    <font>
      <b/>
      <sz val="11"/>
      <color theme="1"/>
      <name val="Calibri Light"/>
      <family val="2"/>
    </font>
    <font>
      <sz val="11"/>
      <color theme="1"/>
      <name val="Calibri"/>
      <family val="2"/>
      <scheme val="minor"/>
    </font>
    <font>
      <u/>
      <sz val="11"/>
      <color theme="1"/>
      <name val="Calibri Light"/>
      <family val="2"/>
    </font>
    <font>
      <b/>
      <sz val="11"/>
      <color theme="1"/>
      <name val="Calibri"/>
      <family val="2"/>
      <scheme val="minor"/>
    </font>
    <font>
      <b/>
      <sz val="8"/>
      <color indexed="8"/>
      <name val="Arial"/>
      <family val="2"/>
    </font>
    <font>
      <b/>
      <sz val="11"/>
      <color rgb="FF000000"/>
      <name val="Calibri Light"/>
      <family val="2"/>
    </font>
    <font>
      <sz val="10"/>
      <color rgb="FF000000"/>
      <name val="Arial"/>
      <family val="2"/>
    </font>
    <font>
      <i/>
      <sz val="11"/>
      <color rgb="FF0070C0"/>
      <name val="Calibri Light"/>
      <family val="2"/>
    </font>
    <font>
      <sz val="11"/>
      <color rgb="FF0070C0"/>
      <name val="Calibri Light"/>
      <family val="2"/>
    </font>
    <font>
      <sz val="11"/>
      <color rgb="FF0070C0"/>
      <name val="Calibri"/>
      <family val="2"/>
      <scheme val="minor"/>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4" fillId="0" borderId="0" applyFont="0" applyFill="0" applyBorder="0" applyAlignment="0" applyProtection="0"/>
    <xf numFmtId="49" fontId="7" fillId="2" borderId="4">
      <alignment horizontal="center" vertical="center"/>
    </xf>
    <xf numFmtId="0" fontId="9" fillId="0" borderId="0"/>
    <xf numFmtId="43" fontId="9" fillId="0" borderId="0" applyFont="0" applyFill="0" applyBorder="0" applyAlignment="0" applyProtection="0"/>
  </cellStyleXfs>
  <cellXfs count="45">
    <xf numFmtId="0" fontId="0" fillId="0" borderId="0" xfId="0"/>
    <xf numFmtId="0" fontId="1" fillId="0" borderId="1" xfId="0" applyFont="1" applyBorder="1" applyAlignment="1">
      <alignment vertical="center" wrapText="1"/>
    </xf>
    <xf numFmtId="0" fontId="3" fillId="0" borderId="1" xfId="0" applyFont="1" applyBorder="1" applyAlignment="1">
      <alignment vertical="center" wrapText="1"/>
    </xf>
    <xf numFmtId="0" fontId="2" fillId="0" borderId="1" xfId="0" applyFont="1" applyFill="1" applyBorder="1" applyAlignment="1">
      <alignment horizontal="center" vertical="center" wrapText="1"/>
    </xf>
    <xf numFmtId="0" fontId="1" fillId="0" borderId="0" xfId="0" applyFont="1" applyFill="1" applyBorder="1" applyAlignment="1">
      <alignment vertical="center"/>
    </xf>
    <xf numFmtId="0" fontId="5" fillId="0" borderId="0" xfId="0" applyFont="1" applyFill="1" applyBorder="1" applyAlignment="1">
      <alignment vertical="center" wrapText="1"/>
    </xf>
    <xf numFmtId="0" fontId="0" fillId="0" borderId="0" xfId="0"/>
    <xf numFmtId="0" fontId="0" fillId="0" borderId="0" xfId="0" pivotButton="1"/>
    <xf numFmtId="164" fontId="0" fillId="0" borderId="0" xfId="0" applyNumberFormat="1"/>
    <xf numFmtId="0" fontId="0" fillId="0" borderId="0" xfId="0" applyAlignment="1">
      <alignment horizontal="left" indent="1"/>
    </xf>
    <xf numFmtId="164" fontId="1" fillId="0" borderId="1" xfId="1" applyNumberFormat="1" applyFont="1" applyFill="1" applyBorder="1" applyAlignment="1">
      <alignment vertical="center" wrapText="1"/>
    </xf>
    <xf numFmtId="164" fontId="1" fillId="0" borderId="1" xfId="1" applyNumberFormat="1" applyFont="1" applyFill="1" applyBorder="1" applyAlignment="1">
      <alignment vertical="center"/>
    </xf>
    <xf numFmtId="164" fontId="1" fillId="0" borderId="1" xfId="1" applyNumberFormat="1" applyFont="1" applyFill="1" applyBorder="1" applyAlignment="1">
      <alignment horizontal="right" vertical="center"/>
    </xf>
    <xf numFmtId="0" fontId="1" fillId="0" borderId="1" xfId="0" applyFont="1" applyFill="1" applyBorder="1" applyAlignment="1">
      <alignment horizontal="right" vertical="center"/>
    </xf>
    <xf numFmtId="164" fontId="8" fillId="0" borderId="1" xfId="1" applyNumberFormat="1" applyFont="1" applyFill="1" applyBorder="1" applyAlignment="1">
      <alignment horizontal="center" vertical="center" wrapText="1"/>
    </xf>
    <xf numFmtId="164" fontId="3" fillId="0" borderId="1" xfId="1" applyNumberFormat="1" applyFont="1" applyFill="1" applyBorder="1" applyAlignment="1">
      <alignment vertical="center"/>
    </xf>
    <xf numFmtId="0" fontId="6" fillId="0" borderId="0" xfId="0" applyFont="1" applyAlignment="1">
      <alignment horizontal="left"/>
    </xf>
    <xf numFmtId="164" fontId="6" fillId="0" borderId="0" xfId="0" applyNumberFormat="1" applyFont="1"/>
    <xf numFmtId="0" fontId="6" fillId="0" borderId="0" xfId="0" applyFont="1"/>
    <xf numFmtId="164" fontId="1" fillId="0" borderId="1" xfId="0" applyNumberFormat="1" applyFont="1" applyFill="1" applyBorder="1" applyAlignment="1">
      <alignment vertical="center" wrapText="1"/>
    </xf>
    <xf numFmtId="0" fontId="9" fillId="0" borderId="0" xfId="3"/>
    <xf numFmtId="0" fontId="9" fillId="0" borderId="0" xfId="3" pivotButton="1"/>
    <xf numFmtId="164" fontId="9" fillId="0" borderId="0" xfId="3" applyNumberFormat="1"/>
    <xf numFmtId="0" fontId="10" fillId="0" borderId="0" xfId="0" applyFont="1" applyFill="1" applyBorder="1" applyAlignment="1">
      <alignment vertical="center" wrapText="1"/>
    </xf>
    <xf numFmtId="164" fontId="11" fillId="0" borderId="0" xfId="1" applyNumberFormat="1" applyFont="1" applyFill="1" applyBorder="1" applyAlignment="1">
      <alignment vertical="center" wrapText="1"/>
    </xf>
    <xf numFmtId="43" fontId="11" fillId="0" borderId="0" xfId="1" applyFont="1" applyFill="1" applyBorder="1" applyAlignment="1">
      <alignment vertical="center" wrapText="1"/>
    </xf>
    <xf numFmtId="43" fontId="11" fillId="0" borderId="0" xfId="1" applyFont="1" applyFill="1" applyBorder="1" applyAlignment="1">
      <alignment vertical="center"/>
    </xf>
    <xf numFmtId="0" fontId="11" fillId="0" borderId="0" xfId="0" applyFont="1" applyFill="1" applyBorder="1"/>
    <xf numFmtId="164" fontId="11" fillId="0" borderId="0" xfId="1" applyNumberFormat="1" applyFont="1" applyFill="1" applyBorder="1" applyAlignment="1">
      <alignment vertical="center"/>
    </xf>
    <xf numFmtId="0" fontId="12" fillId="0" borderId="0" xfId="0" applyFont="1" applyFill="1"/>
    <xf numFmtId="0" fontId="2" fillId="3" borderId="1" xfId="0" applyFont="1" applyFill="1" applyBorder="1" applyAlignment="1">
      <alignment horizontal="center" vertical="center" wrapText="1"/>
    </xf>
    <xf numFmtId="164" fontId="1" fillId="0" borderId="6" xfId="1" applyNumberFormat="1" applyFont="1" applyFill="1" applyBorder="1" applyAlignment="1">
      <alignment horizontal="center" vertical="center" wrapText="1"/>
    </xf>
    <xf numFmtId="164" fontId="1" fillId="0" borderId="7" xfId="1" applyNumberFormat="1" applyFont="1" applyFill="1" applyBorder="1" applyAlignment="1">
      <alignment horizontal="center" vertical="center" wrapText="1"/>
    </xf>
    <xf numFmtId="164" fontId="1" fillId="0" borderId="8" xfId="1" applyNumberFormat="1" applyFont="1" applyFill="1" applyBorder="1" applyAlignment="1">
      <alignment horizontal="center" vertical="center" wrapText="1"/>
    </xf>
    <xf numFmtId="0" fontId="0" fillId="0" borderId="1" xfId="0" applyFill="1" applyBorder="1" applyAlignment="1">
      <alignment horizontal="center"/>
    </xf>
    <xf numFmtId="0" fontId="1" fillId="0" borderId="0" xfId="0" applyFont="1" applyAlignment="1">
      <alignment horizontal="left" wrapText="1"/>
    </xf>
    <xf numFmtId="164" fontId="1" fillId="0" borderId="2" xfId="1" applyNumberFormat="1" applyFont="1" applyFill="1" applyBorder="1" applyAlignment="1">
      <alignment horizontal="center" vertical="center"/>
    </xf>
    <xf numFmtId="164" fontId="1" fillId="0" borderId="3" xfId="1" applyNumberFormat="1" applyFont="1" applyFill="1" applyBorder="1" applyAlignment="1">
      <alignment horizontal="center" vertical="center"/>
    </xf>
    <xf numFmtId="164" fontId="1" fillId="0" borderId="2" xfId="1" applyNumberFormat="1" applyFont="1" applyFill="1" applyBorder="1" applyAlignment="1">
      <alignment horizontal="center" vertical="center" wrapText="1"/>
    </xf>
    <xf numFmtId="164" fontId="1" fillId="0" borderId="3" xfId="1" applyNumberFormat="1" applyFont="1" applyFill="1" applyBorder="1" applyAlignment="1">
      <alignment horizontal="center" vertical="center" wrapText="1"/>
    </xf>
    <xf numFmtId="164"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cellXfs>
  <cellStyles count="5">
    <cellStyle name="_MaincodeCY" xfId="2" xr:uid="{00000000-0005-0000-0000-000000000000}"/>
    <cellStyle name="Comma" xfId="1" builtinId="3"/>
    <cellStyle name="Comma 2" xfId="4" xr:uid="{00000000-0005-0000-0000-000002000000}"/>
    <cellStyle name="Normal" xfId="0" builtinId="0"/>
    <cellStyle name="Normal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1"/>
  <sheetViews>
    <sheetView tabSelected="1" zoomScale="90" zoomScaleNormal="90" workbookViewId="0">
      <selection activeCell="E14" sqref="E14"/>
    </sheetView>
  </sheetViews>
  <sheetFormatPr defaultRowHeight="14.45"/>
  <cols>
    <col min="1" max="1" width="35.85546875" customWidth="1"/>
    <col min="2" max="2" width="15" customWidth="1"/>
    <col min="3" max="3" width="16.5703125" customWidth="1"/>
    <col min="4" max="4" width="14.7109375" customWidth="1"/>
    <col min="5" max="5" width="15" customWidth="1"/>
    <col min="6" max="6" width="16" customWidth="1"/>
    <col min="7" max="7" width="14.85546875" customWidth="1"/>
    <col min="8" max="8" width="18.5703125" customWidth="1"/>
    <col min="9" max="9" width="16.5703125" customWidth="1"/>
  </cols>
  <sheetData>
    <row r="1" spans="1:9" ht="33" customHeight="1">
      <c r="A1" s="35" t="s">
        <v>0</v>
      </c>
      <c r="B1" s="35"/>
      <c r="C1" s="35"/>
      <c r="D1" s="35"/>
      <c r="E1" s="35"/>
      <c r="F1" s="35"/>
      <c r="G1" s="35"/>
      <c r="H1" s="35"/>
      <c r="I1" s="35"/>
    </row>
    <row r="2" spans="1:9" ht="47.25" customHeight="1">
      <c r="A2" s="35" t="s">
        <v>1</v>
      </c>
      <c r="B2" s="35"/>
      <c r="C2" s="35"/>
      <c r="D2" s="35"/>
      <c r="E2" s="35"/>
      <c r="F2" s="35"/>
      <c r="G2" s="35"/>
      <c r="H2" s="35"/>
      <c r="I2" s="35"/>
    </row>
    <row r="4" spans="1:9" ht="15">
      <c r="A4" s="6"/>
      <c r="B4" s="34" t="s">
        <v>2</v>
      </c>
      <c r="C4" s="34"/>
      <c r="D4" s="34"/>
      <c r="E4" s="34"/>
      <c r="F4" s="34" t="s">
        <v>3</v>
      </c>
      <c r="G4" s="34"/>
      <c r="H4" s="34"/>
      <c r="I4" s="34"/>
    </row>
    <row r="5" spans="1:9" ht="39.75" customHeight="1">
      <c r="A5" s="1" t="s">
        <v>4</v>
      </c>
      <c r="B5" s="3" t="s">
        <v>5</v>
      </c>
      <c r="C5" s="3" t="s">
        <v>6</v>
      </c>
      <c r="D5" s="3" t="s">
        <v>7</v>
      </c>
      <c r="E5" s="3" t="s">
        <v>8</v>
      </c>
      <c r="F5" s="3" t="s">
        <v>9</v>
      </c>
      <c r="G5" s="30" t="s">
        <v>10</v>
      </c>
      <c r="H5" s="3" t="s">
        <v>11</v>
      </c>
      <c r="I5" s="3" t="s">
        <v>12</v>
      </c>
    </row>
    <row r="6" spans="1:9" ht="33" customHeight="1">
      <c r="A6" s="2" t="s">
        <v>13</v>
      </c>
      <c r="B6" s="14">
        <f>SUM(B7:B12)</f>
        <v>1224397.7600000005</v>
      </c>
      <c r="C6" s="14">
        <f t="shared" ref="C6:E6" si="0">SUM(C7:C12)</f>
        <v>16041874.579999998</v>
      </c>
      <c r="D6" s="14">
        <f t="shared" si="0"/>
        <v>3862144.7703333357</v>
      </c>
      <c r="E6" s="14">
        <f t="shared" si="0"/>
        <v>26115929.189666655</v>
      </c>
      <c r="F6" s="15">
        <f>SUM(F7)</f>
        <v>1431798</v>
      </c>
      <c r="G6" s="42" t="s">
        <v>14</v>
      </c>
      <c r="H6" s="15">
        <f>SUM(H7:H12)</f>
        <v>3273952</v>
      </c>
      <c r="I6" s="15">
        <f>SUM(I7:I12)</f>
        <v>137529</v>
      </c>
    </row>
    <row r="7" spans="1:9" ht="27.75" customHeight="1">
      <c r="A7" s="1" t="s">
        <v>15</v>
      </c>
      <c r="B7" s="10">
        <f>COVID!B7+COVID!B12</f>
        <v>498689.60000000003</v>
      </c>
      <c r="C7" s="19">
        <f>SUM(COVID!G5+COVID!G9+COVID!G11)-FOI!B7</f>
        <v>12127899.239999998</v>
      </c>
      <c r="D7" s="10">
        <f>COVID!B14+COVID!B19+COVID!B22</f>
        <v>1614723.4600000002</v>
      </c>
      <c r="E7" s="19">
        <f>SUM(COVID!G12,COVID!G16,COVID!G18)-FOI!D7</f>
        <v>7665104.8600000003</v>
      </c>
      <c r="F7" s="11">
        <v>1431798</v>
      </c>
      <c r="G7" s="43"/>
      <c r="H7" s="12" t="s">
        <v>16</v>
      </c>
      <c r="I7" s="12" t="s">
        <v>16</v>
      </c>
    </row>
    <row r="8" spans="1:9" ht="30.75" customHeight="1">
      <c r="A8" s="1" t="s">
        <v>17</v>
      </c>
      <c r="B8" s="10">
        <f>COVID!B11+COVID!B10</f>
        <v>106509.6</v>
      </c>
      <c r="C8" s="19">
        <f>SUM(COVID!G7+COVID!G10)-FOI!B8</f>
        <v>2124705.5500000003</v>
      </c>
      <c r="D8" s="10">
        <f>COVID!B18+COVID!B21+COVID!B17</f>
        <v>1902008.8053333352</v>
      </c>
      <c r="E8" s="19">
        <f>SUM(COVID!G14+COVID!G17)-FOI!D8</f>
        <v>17298937.164666656</v>
      </c>
      <c r="F8" s="13" t="s">
        <v>18</v>
      </c>
      <c r="G8" s="43"/>
      <c r="H8" s="11">
        <f>1235250+370196</f>
        <v>1605446</v>
      </c>
      <c r="I8" s="11">
        <f>43581+22344</f>
        <v>65925</v>
      </c>
    </row>
    <row r="9" spans="1:9" ht="27.75" customHeight="1">
      <c r="A9" s="1" t="s">
        <v>19</v>
      </c>
      <c r="B9" s="10">
        <f>COVID!B8</f>
        <v>542489.07000000053</v>
      </c>
      <c r="C9" s="19">
        <f>COVID!G6-FOI!B9</f>
        <v>989721.96999999951</v>
      </c>
      <c r="D9" s="10">
        <f>COVID!B15</f>
        <v>323686.28500000009</v>
      </c>
      <c r="E9" s="19">
        <f>COVID!G13-FOI!D9</f>
        <v>729603.07499999972</v>
      </c>
      <c r="F9" s="13" t="s">
        <v>18</v>
      </c>
      <c r="G9" s="43"/>
      <c r="H9" s="11">
        <v>955866</v>
      </c>
      <c r="I9" s="11">
        <f>46550</f>
        <v>46550</v>
      </c>
    </row>
    <row r="10" spans="1:9" ht="24.75" customHeight="1">
      <c r="A10" s="1" t="s">
        <v>20</v>
      </c>
      <c r="B10" s="38">
        <f>COVID!B6+COVID!B9</f>
        <v>76709.490000000005</v>
      </c>
      <c r="C10" s="40">
        <f>SUM(COVID!G8)-FOI!B10</f>
        <v>799547.82</v>
      </c>
      <c r="D10" s="38">
        <f>COVID!B16+COVID!B20</f>
        <v>21726.22</v>
      </c>
      <c r="E10" s="40">
        <f>SUM(COVID!G15)-D10</f>
        <v>422284.08999999997</v>
      </c>
      <c r="F10" s="13" t="s">
        <v>18</v>
      </c>
      <c r="G10" s="43"/>
      <c r="H10" s="36">
        <v>712640</v>
      </c>
      <c r="I10" s="36">
        <v>25054</v>
      </c>
    </row>
    <row r="11" spans="1:9" ht="48" customHeight="1">
      <c r="A11" s="1" t="s">
        <v>21</v>
      </c>
      <c r="B11" s="39"/>
      <c r="C11" s="41"/>
      <c r="D11" s="39"/>
      <c r="E11" s="41"/>
      <c r="F11" s="13" t="s">
        <v>18</v>
      </c>
      <c r="G11" s="44"/>
      <c r="H11" s="37"/>
      <c r="I11" s="37"/>
    </row>
    <row r="12" spans="1:9" ht="33.75" customHeight="1">
      <c r="A12" s="1" t="s">
        <v>22</v>
      </c>
      <c r="B12" s="31" t="s">
        <v>23</v>
      </c>
      <c r="C12" s="32"/>
      <c r="D12" s="32"/>
      <c r="E12" s="32"/>
      <c r="F12" s="32"/>
      <c r="G12" s="32"/>
      <c r="H12" s="32"/>
      <c r="I12" s="33"/>
    </row>
    <row r="13" spans="1:9" s="29" customFormat="1">
      <c r="A13" s="23" t="s">
        <v>24</v>
      </c>
      <c r="B13" s="24"/>
      <c r="C13" s="25">
        <f>SUM(B6:C6)-SUM(COVID!G5:G11)</f>
        <v>0</v>
      </c>
      <c r="D13" s="25"/>
      <c r="E13" s="25">
        <f>SUM(D6:E6)-SUM(COVID!G12:G18)</f>
        <v>0</v>
      </c>
      <c r="F13" s="26"/>
      <c r="G13" s="27"/>
      <c r="H13" s="28"/>
      <c r="I13" s="26"/>
    </row>
    <row r="15" spans="1:9">
      <c r="A15" s="5" t="s">
        <v>18</v>
      </c>
      <c r="B15" s="6"/>
      <c r="C15" s="6"/>
      <c r="D15" s="6"/>
      <c r="E15" s="6"/>
      <c r="F15" s="6"/>
      <c r="G15" s="6"/>
      <c r="H15" s="6"/>
      <c r="I15" s="6"/>
    </row>
    <row r="16" spans="1:9">
      <c r="A16" s="4" t="s">
        <v>25</v>
      </c>
      <c r="B16" s="6"/>
      <c r="C16" s="6"/>
      <c r="D16" s="6"/>
      <c r="E16" s="6"/>
      <c r="F16" s="6"/>
      <c r="G16" s="6"/>
      <c r="H16" s="6"/>
      <c r="I16" s="6"/>
    </row>
    <row r="17" spans="1:1">
      <c r="A17" s="4" t="s">
        <v>26</v>
      </c>
    </row>
    <row r="19" spans="1:1">
      <c r="A19" s="5" t="s">
        <v>27</v>
      </c>
    </row>
    <row r="20" spans="1:1">
      <c r="A20" s="4" t="s">
        <v>28</v>
      </c>
    </row>
    <row r="21" spans="1:1">
      <c r="A21" s="4"/>
    </row>
  </sheetData>
  <mergeCells count="12">
    <mergeCell ref="B12:I12"/>
    <mergeCell ref="B4:E4"/>
    <mergeCell ref="F4:I4"/>
    <mergeCell ref="A1:I1"/>
    <mergeCell ref="A2:I2"/>
    <mergeCell ref="H10:H11"/>
    <mergeCell ref="I10:I11"/>
    <mergeCell ref="B10:B11"/>
    <mergeCell ref="D10:D11"/>
    <mergeCell ref="C10:C11"/>
    <mergeCell ref="E10:E11"/>
    <mergeCell ref="G6:G11"/>
  </mergeCells>
  <pageMargins left="0.7" right="0.7" top="0.75" bottom="0.75" header="0.3" footer="0.3"/>
  <pageSetup paperSize="9" orientation="portrait" r:id="rId1"/>
  <ignoredErrors>
    <ignoredError sqref="E13 C1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2"/>
  <sheetViews>
    <sheetView workbookViewId="0">
      <selection activeCell="G12" sqref="G12:G18"/>
    </sheetView>
  </sheetViews>
  <sheetFormatPr defaultRowHeight="14.45"/>
  <cols>
    <col min="1" max="1" width="35.85546875" bestFit="1" customWidth="1"/>
    <col min="2" max="2" width="12.5703125" bestFit="1" customWidth="1"/>
    <col min="6" max="6" width="25" bestFit="1" customWidth="1"/>
    <col min="7" max="7" width="19.140625" bestFit="1" customWidth="1"/>
  </cols>
  <sheetData>
    <row r="1" spans="1:7">
      <c r="A1" s="18" t="s">
        <v>29</v>
      </c>
      <c r="B1" s="6"/>
      <c r="C1" s="6"/>
      <c r="D1" s="6"/>
      <c r="E1" s="6"/>
      <c r="F1" s="18" t="s">
        <v>30</v>
      </c>
      <c r="G1" s="6"/>
    </row>
    <row r="2" spans="1:7">
      <c r="A2" s="7" t="s">
        <v>31</v>
      </c>
      <c r="B2" s="6" t="s">
        <v>32</v>
      </c>
      <c r="C2" s="6"/>
      <c r="D2" s="6"/>
      <c r="E2" s="6"/>
      <c r="F2" s="6"/>
      <c r="G2" s="6"/>
    </row>
    <row r="4" spans="1:7">
      <c r="A4" s="7" t="s">
        <v>33</v>
      </c>
      <c r="B4" s="8" t="s">
        <v>34</v>
      </c>
      <c r="C4" s="6"/>
      <c r="D4" s="6"/>
      <c r="E4" s="6"/>
      <c r="F4" s="21" t="s">
        <v>35</v>
      </c>
      <c r="G4" s="22" t="s">
        <v>36</v>
      </c>
    </row>
    <row r="5" spans="1:7">
      <c r="A5" s="16" t="s">
        <v>37</v>
      </c>
      <c r="B5" s="17">
        <v>1224397.7600000007</v>
      </c>
      <c r="C5" s="6"/>
      <c r="D5" s="6"/>
      <c r="E5" s="6"/>
      <c r="F5" s="20" t="s">
        <v>38</v>
      </c>
      <c r="G5" s="22">
        <v>6837491.2599999988</v>
      </c>
    </row>
    <row r="6" spans="1:7">
      <c r="A6" s="9" t="s">
        <v>39</v>
      </c>
      <c r="B6" s="8">
        <v>69053.94</v>
      </c>
      <c r="C6" s="6"/>
      <c r="D6" s="6"/>
      <c r="E6" s="6"/>
      <c r="F6" s="20" t="s">
        <v>40</v>
      </c>
      <c r="G6" s="22">
        <v>1532211.04</v>
      </c>
    </row>
    <row r="7" spans="1:7">
      <c r="A7" s="9" t="s">
        <v>38</v>
      </c>
      <c r="B7" s="8">
        <v>109221.83</v>
      </c>
      <c r="C7" s="6"/>
      <c r="D7" s="6"/>
      <c r="E7" s="6"/>
      <c r="F7" s="20" t="s">
        <v>41</v>
      </c>
      <c r="G7" s="22">
        <v>2092676.9700000002</v>
      </c>
    </row>
    <row r="8" spans="1:7">
      <c r="A8" s="9" t="s">
        <v>40</v>
      </c>
      <c r="B8" s="8">
        <v>542489.07000000053</v>
      </c>
      <c r="C8" s="6"/>
      <c r="D8" s="6"/>
      <c r="E8" s="6"/>
      <c r="F8" s="20" t="s">
        <v>42</v>
      </c>
      <c r="G8" s="22">
        <v>876257.30999999994</v>
      </c>
    </row>
    <row r="9" spans="1:7">
      <c r="A9" s="9" t="s">
        <v>43</v>
      </c>
      <c r="B9" s="8">
        <v>7655.5500000000011</v>
      </c>
      <c r="C9" s="6"/>
      <c r="D9" s="6"/>
      <c r="E9" s="6"/>
      <c r="F9" s="20" t="s">
        <v>44</v>
      </c>
      <c r="G9" s="22">
        <v>9795.630000000001</v>
      </c>
    </row>
    <row r="10" spans="1:7">
      <c r="A10" s="9" t="s">
        <v>45</v>
      </c>
      <c r="B10" s="8">
        <v>105612.02</v>
      </c>
      <c r="C10" s="6"/>
      <c r="D10" s="6"/>
      <c r="E10" s="6"/>
      <c r="F10" s="20" t="s">
        <v>46</v>
      </c>
      <c r="G10" s="22">
        <v>138538.18</v>
      </c>
    </row>
    <row r="11" spans="1:7">
      <c r="A11" s="9" t="s">
        <v>41</v>
      </c>
      <c r="B11" s="8">
        <v>897.57999999999993</v>
      </c>
      <c r="C11" s="6"/>
      <c r="D11" s="6"/>
      <c r="E11" s="6"/>
      <c r="F11" s="20" t="s">
        <v>47</v>
      </c>
      <c r="G11" s="22">
        <v>5779301.9499999993</v>
      </c>
    </row>
    <row r="12" spans="1:7">
      <c r="A12" s="9" t="s">
        <v>47</v>
      </c>
      <c r="B12" s="8">
        <v>389467.77</v>
      </c>
      <c r="C12" s="6"/>
      <c r="D12" s="6"/>
      <c r="E12" s="6"/>
      <c r="F12" s="20" t="s">
        <v>48</v>
      </c>
      <c r="G12" s="22">
        <v>4382975.0699999994</v>
      </c>
    </row>
    <row r="13" spans="1:7">
      <c r="A13" s="16" t="s">
        <v>49</v>
      </c>
      <c r="B13" s="17">
        <v>3862144.7703333357</v>
      </c>
      <c r="C13" s="6"/>
      <c r="D13" s="6"/>
      <c r="E13" s="6"/>
      <c r="F13" s="20" t="s">
        <v>50</v>
      </c>
      <c r="G13" s="22">
        <v>1053289.3599999999</v>
      </c>
    </row>
    <row r="14" spans="1:7">
      <c r="A14" s="9" t="s">
        <v>48</v>
      </c>
      <c r="B14" s="8">
        <v>860709.25</v>
      </c>
      <c r="C14" s="6"/>
      <c r="D14" s="6"/>
      <c r="E14" s="6"/>
      <c r="F14" s="20" t="s">
        <v>51</v>
      </c>
      <c r="G14" s="22">
        <v>11460143.119999994</v>
      </c>
    </row>
    <row r="15" spans="1:7">
      <c r="A15" s="9" t="s">
        <v>50</v>
      </c>
      <c r="B15" s="8">
        <v>323686.28500000009</v>
      </c>
      <c r="C15" s="6"/>
      <c r="D15" s="6"/>
      <c r="E15" s="6"/>
      <c r="F15" s="20" t="s">
        <v>52</v>
      </c>
      <c r="G15" s="22">
        <v>444010.31</v>
      </c>
    </row>
    <row r="16" spans="1:7">
      <c r="A16" s="9" t="s">
        <v>53</v>
      </c>
      <c r="B16" s="8">
        <v>11734.22</v>
      </c>
      <c r="C16" s="6"/>
      <c r="D16" s="6"/>
      <c r="E16" s="6"/>
      <c r="F16" s="20" t="s">
        <v>54</v>
      </c>
      <c r="G16" s="22">
        <v>947655.27</v>
      </c>
    </row>
    <row r="17" spans="1:7">
      <c r="A17" s="9" t="s">
        <v>55</v>
      </c>
      <c r="B17" s="8">
        <v>493.41</v>
      </c>
      <c r="C17" s="6"/>
      <c r="D17" s="6"/>
      <c r="E17" s="6"/>
      <c r="F17" s="20" t="s">
        <v>56</v>
      </c>
      <c r="G17" s="22">
        <v>7740802.8499999968</v>
      </c>
    </row>
    <row r="18" spans="1:7">
      <c r="A18" s="9" t="s">
        <v>51</v>
      </c>
      <c r="B18" s="8">
        <v>1111102.4903333345</v>
      </c>
      <c r="C18" s="6"/>
      <c r="D18" s="6"/>
      <c r="E18" s="6"/>
      <c r="F18" s="20" t="s">
        <v>57</v>
      </c>
      <c r="G18" s="22">
        <v>3949197.9800000004</v>
      </c>
    </row>
    <row r="19" spans="1:7">
      <c r="A19" s="9" t="s">
        <v>58</v>
      </c>
      <c r="B19" s="8">
        <v>159294.07999999999</v>
      </c>
      <c r="C19" s="6"/>
      <c r="D19" s="6"/>
      <c r="E19" s="6"/>
      <c r="F19" s="20" t="s">
        <v>59</v>
      </c>
      <c r="G19" s="22">
        <v>47244346.299999997</v>
      </c>
    </row>
    <row r="20" spans="1:7">
      <c r="A20" s="9" t="s">
        <v>60</v>
      </c>
      <c r="B20" s="8">
        <v>9992</v>
      </c>
      <c r="C20" s="6"/>
      <c r="D20" s="6"/>
      <c r="E20" s="6"/>
      <c r="F20" s="6"/>
      <c r="G20" s="6"/>
    </row>
    <row r="21" spans="1:7">
      <c r="A21" s="9" t="s">
        <v>61</v>
      </c>
      <c r="B21" s="8">
        <v>790412.90500000084</v>
      </c>
      <c r="C21" s="6"/>
      <c r="D21" s="6"/>
      <c r="E21" s="6"/>
      <c r="F21" s="6"/>
      <c r="G21" s="6"/>
    </row>
    <row r="22" spans="1:7">
      <c r="A22" s="9" t="s">
        <v>57</v>
      </c>
      <c r="B22" s="8">
        <v>594720.13000000024</v>
      </c>
      <c r="C22" s="6"/>
      <c r="D22" s="6"/>
      <c r="E22" s="6"/>
      <c r="F22" s="6"/>
      <c r="G22"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DaSilva, Kim (RJE) UHNM</dc:creator>
  <cp:keywords/>
  <dc:description/>
  <cp:lastModifiedBy>carlil90</cp:lastModifiedBy>
  <cp:revision/>
  <dcterms:created xsi:type="dcterms:W3CDTF">2021-06-07T09:24:37Z</dcterms:created>
  <dcterms:modified xsi:type="dcterms:W3CDTF">2024-02-06T16:07:41Z</dcterms:modified>
  <cp:category/>
  <cp:contentStatus/>
</cp:coreProperties>
</file>