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8_{C75C2013-F696-4A3C-A5D6-D80534B86762}" xr6:coauthVersionLast="47" xr6:coauthVersionMax="47" xr10:uidLastSave="{00000000-0000-0000-0000-000000000000}"/>
  <bookViews>
    <workbookView xWindow="0" yWindow="80" windowWidth="19140" windowHeight="73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teSPE">[1]Settings!$F$38</definedName>
    <definedName name="SpecialPeriodEnd">[1]Settings!$G$38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O6" i="1"/>
  <c r="O7" i="1"/>
  <c r="O8" i="1"/>
  <c r="O9" i="1"/>
  <c r="O10" i="1"/>
  <c r="O11" i="1"/>
  <c r="M6" i="1"/>
  <c r="M7" i="1"/>
  <c r="M8" i="1"/>
  <c r="M9" i="1"/>
  <c r="M10" i="1"/>
  <c r="M11" i="1"/>
  <c r="T10" i="1" l="1"/>
  <c r="P10" i="1"/>
  <c r="N10" i="1"/>
  <c r="P11" i="1" l="1"/>
  <c r="T11" i="1" l="1"/>
  <c r="F17" i="1" l="1"/>
  <c r="G17" i="1"/>
  <c r="H17" i="1"/>
  <c r="E17" i="1"/>
  <c r="D17" i="1"/>
</calcChain>
</file>

<file path=xl/sharedStrings.xml><?xml version="1.0" encoding="utf-8"?>
<sst xmlns="http://schemas.openxmlformats.org/spreadsheetml/2006/main" count="69" uniqueCount="41">
  <si>
    <t>Question</t>
  </si>
  <si>
    <t>2 -1a</t>
  </si>
  <si>
    <t>2- 1b</t>
  </si>
  <si>
    <t>2- 2a</t>
  </si>
  <si>
    <t>2- 2b</t>
  </si>
  <si>
    <t>2- 2c</t>
  </si>
  <si>
    <t>2- 3a</t>
  </si>
  <si>
    <t>3- 1a</t>
  </si>
  <si>
    <t>3- 1b</t>
  </si>
  <si>
    <t>3-2a</t>
  </si>
  <si>
    <t>3- 2b</t>
  </si>
  <si>
    <t>3- 3c</t>
  </si>
  <si>
    <t>3- 3d</t>
  </si>
  <si>
    <t>3- 3a</t>
  </si>
  <si>
    <t>3-3a</t>
  </si>
  <si>
    <t>3- 4a</t>
  </si>
  <si>
    <t>Month</t>
  </si>
  <si>
    <t>Planned Surplus/(deficit)</t>
  </si>
  <si>
    <t>Planned expenditure</t>
  </si>
  <si>
    <t>Planned Agency</t>
  </si>
  <si>
    <t>Planned Bank</t>
  </si>
  <si>
    <t>Planned Total Staff expenditure</t>
  </si>
  <si>
    <t>Planned Efficiency</t>
  </si>
  <si>
    <t>Actual Surplus/(deficit)</t>
  </si>
  <si>
    <t>Year end forecast Surplus/(deficit)</t>
  </si>
  <si>
    <t>Actual expenditure</t>
  </si>
  <si>
    <t>Year end forecast expenditure</t>
  </si>
  <si>
    <t>Actual Agency</t>
  </si>
  <si>
    <t>Year end forecast Actual Agency</t>
  </si>
  <si>
    <t>Actual bank</t>
  </si>
  <si>
    <t>Year end forecast Actual bank</t>
  </si>
  <si>
    <t>Actual expenditure industrial action</t>
  </si>
  <si>
    <t>Year end Actual expenditure industrial action</t>
  </si>
  <si>
    <t>Actual Total Staff expenditure</t>
  </si>
  <si>
    <t>Year end forecat Actual Total Staff expenditure</t>
  </si>
  <si>
    <t>Efficiency savings actual</t>
  </si>
  <si>
    <t>Efficiency savings forecast outturn</t>
  </si>
  <si>
    <t>Prescribing costs Actuals</t>
  </si>
  <si>
    <t>Prescribing costs forecast outturn</t>
  </si>
  <si>
    <t>£m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</si>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</sst>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(#,##0\)"/>
    <numFmt numFmtId="165" formatCode="#,##0;\(#,##0\)"/>
    <numFmt numFmtId="166" formatCode="#,##0.0;\(#,##0.0\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3" fillId="0" borderId="2">
      <alignment vertical="center"/>
    </xf>
    <xf numFmtId="164" fontId="4" fillId="0" borderId="3">
      <alignment horizontal="right" vertical="center"/>
    </xf>
  </cellStyleXfs>
  <cellXfs count="10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65" fontId="3" fillId="0" borderId="2" xfId="1" applyBorder="1">
      <alignment vertical="center"/>
    </xf>
    <xf numFmtId="165" fontId="0" fillId="0" borderId="0" xfId="0" applyNumberFormat="1"/>
    <xf numFmtId="165" fontId="3" fillId="0" borderId="2" xfId="1" applyBorder="1" applyAlignment="1">
      <alignment horizontal="center" vertical="center"/>
    </xf>
    <xf numFmtId="165" fontId="4" fillId="0" borderId="2" xfId="1" applyFont="1" applyBorder="1" applyAlignment="1">
      <alignment horizontal="center" vertical="center"/>
    </xf>
    <xf numFmtId="165" fontId="4" fillId="0" borderId="2" xfId="1" applyFont="1" applyBorder="1">
      <alignment vertical="center"/>
    </xf>
    <xf numFmtId="0" fontId="1" fillId="0" borderId="2" xfId="0" applyFont="1" applyBorder="1" applyAlignment="1">
      <alignment horizontal="center"/>
    </xf>
    <xf numFmtId="166" fontId="3" fillId="0" borderId="2" xfId="1" applyNumberFormat="1" applyBorder="1">
      <alignment vertical="center"/>
    </xf>
    <xf numFmtId="166" fontId="4" fillId="0" borderId="2" xfId="1" applyNumberFormat="1" applyFont="1" applyBorder="1">
      <alignment vertical="center"/>
    </xf>
  </cellXfs>
  <cellStyles count="3">
    <cellStyle name="_Calc" xfId="1" xr:uid="{00000000-0005-0000-0000-000000000000}"/>
    <cellStyle name="_CalcTotal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%20Directorate\Financial%20Accounts\FIMS\2023-24\Month%207\PFR_D_FY2023-24_M07_RJ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VERARCHING &gt;&gt;&gt;"/>
      <sheetName val="Index"/>
      <sheetName val="Information"/>
      <sheetName val="Data sharing statement"/>
      <sheetName val="AUTOMATION &gt;&gt;&gt;"/>
      <sheetName val="Automation Instructions"/>
      <sheetName val="Data"/>
      <sheetName val="Report"/>
      <sheetName val="Definitions"/>
      <sheetName val="Workings"/>
      <sheetName val="MONITORING INFO &gt;&gt;&gt;"/>
      <sheetName val="00. Self Cert"/>
      <sheetName val="01. Contacts"/>
      <sheetName val="99. Key Data"/>
      <sheetName val="02. Analysis"/>
      <sheetName val="FINANCIALS &gt;&gt;&gt;"/>
      <sheetName val="04. SoCI"/>
      <sheetName val="05. SoFP"/>
      <sheetName val="06. SoCF"/>
      <sheetName val="07. Op Inc (nature)"/>
      <sheetName val="08. Op Inc (source)"/>
      <sheetName val="10. Op Ex"/>
      <sheetName val="11. Staff costs"/>
      <sheetName val="12. Staff costs detail"/>
      <sheetName val="13. SOCI Other"/>
      <sheetName val="14. RDEL Calc"/>
      <sheetName val="CAPITAL &amp; CASH &gt;&gt;&gt;"/>
      <sheetName val="15. Capital Analysis Schemes"/>
      <sheetName val="15b. Additional Capital"/>
      <sheetName val="16. Limits"/>
      <sheetName val="17. IFRIC12PFI"/>
      <sheetName val="18. Capital Funding-GrsCpxCDEL"/>
      <sheetName val="44. Capital CT Analysis"/>
      <sheetName val="19. SoFP - other"/>
      <sheetName val="EFFICIENCY &gt;&gt;&gt;"/>
      <sheetName val="31. Efficiency_Summary"/>
      <sheetName val="VARIANCES+VALIDATIONS &gt;&gt;&gt;"/>
      <sheetName val="40. Variances"/>
      <sheetName val="40a. Run rate analysis"/>
      <sheetName val="40b. Plan Movements"/>
      <sheetName val="41. Flags"/>
      <sheetName val="42. Data Validation"/>
      <sheetName val="PLAN DATA &gt;&gt;&gt;"/>
      <sheetName val="15a. Capital Analysis Plan"/>
      <sheetName val="Settings"/>
      <sheetName val="Data Lists"/>
      <sheetName val="Capital Data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7"/>
  <sheetViews>
    <sheetView tabSelected="1" workbookViewId="0">
      <selection activeCell="D17" sqref="D17:H17"/>
    </sheetView>
  </sheetViews>
  <sheetFormatPr defaultRowHeight="14.45"/>
  <cols>
    <col min="3" max="3" width="8.85546875" bestFit="1" customWidth="1"/>
    <col min="4" max="4" width="10.140625" bestFit="1" customWidth="1"/>
    <col min="11" max="11" width="10" bestFit="1" customWidth="1"/>
    <col min="12" max="12" width="10.140625" bestFit="1" customWidth="1"/>
    <col min="13" max="20" width="10.140625" customWidth="1"/>
  </cols>
  <sheetData>
    <row r="1" spans="2:24">
      <c r="K1" s="3"/>
    </row>
    <row r="2" spans="2:24"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7</v>
      </c>
      <c r="K2" s="7" t="s">
        <v>8</v>
      </c>
      <c r="L2" s="7" t="s">
        <v>8</v>
      </c>
      <c r="M2" s="7" t="s">
        <v>9</v>
      </c>
      <c r="N2" s="7" t="s">
        <v>9</v>
      </c>
      <c r="O2" s="7" t="s">
        <v>10</v>
      </c>
      <c r="P2" s="7" t="s">
        <v>10</v>
      </c>
      <c r="Q2" s="7" t="s">
        <v>11</v>
      </c>
      <c r="R2" s="7" t="s">
        <v>11</v>
      </c>
      <c r="S2" s="7" t="s">
        <v>12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15</v>
      </c>
    </row>
    <row r="3" spans="2:24" ht="52.5"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 t="s">
        <v>26</v>
      </c>
      <c r="M3" s="1" t="s">
        <v>27</v>
      </c>
      <c r="N3" s="1" t="s">
        <v>28</v>
      </c>
      <c r="O3" s="1" t="s">
        <v>29</v>
      </c>
      <c r="P3" s="1" t="s">
        <v>30</v>
      </c>
      <c r="Q3" s="1" t="s">
        <v>31</v>
      </c>
      <c r="R3" s="1" t="s">
        <v>32</v>
      </c>
      <c r="S3" s="1" t="s">
        <v>33</v>
      </c>
      <c r="T3" s="1" t="s">
        <v>34</v>
      </c>
      <c r="U3" s="1" t="s">
        <v>35</v>
      </c>
      <c r="V3" s="1" t="s">
        <v>36</v>
      </c>
      <c r="W3" s="1" t="s">
        <v>37</v>
      </c>
      <c r="X3" s="1" t="s">
        <v>38</v>
      </c>
    </row>
    <row r="4" spans="2:24">
      <c r="B4" s="1"/>
      <c r="C4" s="1" t="s">
        <v>39</v>
      </c>
      <c r="D4" s="1" t="s">
        <v>39</v>
      </c>
      <c r="E4" s="1" t="s">
        <v>39</v>
      </c>
      <c r="F4" s="1" t="s">
        <v>39</v>
      </c>
      <c r="G4" s="1" t="s">
        <v>39</v>
      </c>
      <c r="H4" s="1" t="s">
        <v>39</v>
      </c>
      <c r="I4" s="1" t="s">
        <v>39</v>
      </c>
      <c r="J4" s="1" t="s">
        <v>39</v>
      </c>
      <c r="K4" s="1" t="s">
        <v>39</v>
      </c>
      <c r="L4" s="1" t="s">
        <v>39</v>
      </c>
      <c r="M4" s="1" t="s">
        <v>39</v>
      </c>
      <c r="N4" s="1" t="s">
        <v>39</v>
      </c>
      <c r="O4" s="1" t="s">
        <v>39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39</v>
      </c>
      <c r="V4" s="1" t="s">
        <v>39</v>
      </c>
      <c r="W4" s="1" t="s">
        <v>39</v>
      </c>
      <c r="X4" s="1" t="s">
        <v>39</v>
      </c>
    </row>
    <row r="5" spans="2:24">
      <c r="B5" s="4">
        <v>1</v>
      </c>
      <c r="C5" s="8">
        <v>1.147</v>
      </c>
      <c r="D5" s="8">
        <v>-85.549000000000007</v>
      </c>
      <c r="E5" s="8">
        <v>-1.66</v>
      </c>
      <c r="F5" s="8">
        <v>-3.5259999999999998</v>
      </c>
      <c r="G5" s="8">
        <v>-52.128999999999998</v>
      </c>
      <c r="H5" s="8">
        <v>4.5830000000000002</v>
      </c>
      <c r="I5" s="8">
        <v>5.660771000023937E-2</v>
      </c>
      <c r="J5" s="8">
        <v>0</v>
      </c>
      <c r="K5" s="8">
        <v>-87.323567259999777</v>
      </c>
      <c r="L5" s="8">
        <v>-1060.47</v>
      </c>
      <c r="M5" s="8">
        <v>-2.3220000000000001</v>
      </c>
      <c r="N5" s="8">
        <v>-22.093</v>
      </c>
      <c r="O5" s="8">
        <v>-4.5990000000000002</v>
      </c>
      <c r="P5" s="8">
        <v>-44.14</v>
      </c>
      <c r="Q5" s="8">
        <v>-0.86699999999999999</v>
      </c>
      <c r="R5" s="8">
        <v>-0.86699999999999999</v>
      </c>
      <c r="S5" s="8">
        <v>-54.249000000000002</v>
      </c>
      <c r="T5" s="8">
        <v>-648.81100000000004</v>
      </c>
      <c r="U5" s="8">
        <v>3.0082939999999998</v>
      </c>
      <c r="V5" s="8">
        <v>55</v>
      </c>
      <c r="W5" s="8">
        <v>-8.5548561399999983</v>
      </c>
      <c r="X5" s="8">
        <v>-113.02</v>
      </c>
    </row>
    <row r="6" spans="2:24">
      <c r="B6" s="4">
        <v>2</v>
      </c>
      <c r="C6" s="8">
        <v>0.54200000000000004</v>
      </c>
      <c r="D6" s="8">
        <v>-88.798000000000002</v>
      </c>
      <c r="E6" s="8">
        <v>-1.6910000000000001</v>
      </c>
      <c r="F6" s="8">
        <v>-3.7090000000000001</v>
      </c>
      <c r="G6" s="8">
        <v>-54.773000000000003</v>
      </c>
      <c r="H6" s="8">
        <v>4.5839999999999996</v>
      </c>
      <c r="I6" s="8">
        <v>-3.8469553200000171</v>
      </c>
      <c r="J6" s="8">
        <v>0</v>
      </c>
      <c r="K6" s="8">
        <v>-92.45650838000013</v>
      </c>
      <c r="L6" s="8">
        <v>-1060.47</v>
      </c>
      <c r="M6" s="8">
        <f>-4.644+2.3</f>
        <v>-2.3440000000000003</v>
      </c>
      <c r="N6" s="8">
        <v>-22.093</v>
      </c>
      <c r="O6" s="8">
        <f>-9.198+4.6</f>
        <v>-4.5980000000000008</v>
      </c>
      <c r="P6" s="8">
        <v>-44.14</v>
      </c>
      <c r="Q6" s="8">
        <v>0</v>
      </c>
      <c r="R6" s="8">
        <v>-1.526</v>
      </c>
      <c r="S6" s="8">
        <f>-108.498+54.2</f>
        <v>-54.298000000000002</v>
      </c>
      <c r="T6" s="8">
        <v>-648.81100000000004</v>
      </c>
      <c r="U6" s="8">
        <v>2.6081490000000001</v>
      </c>
      <c r="V6" s="8">
        <v>55</v>
      </c>
      <c r="W6" s="8">
        <v>-9.3584261800000004</v>
      </c>
      <c r="X6" s="8">
        <v>-113.02</v>
      </c>
    </row>
    <row r="7" spans="2:24">
      <c r="B7" s="4">
        <v>3</v>
      </c>
      <c r="C7" s="8">
        <v>0.72699999999999998</v>
      </c>
      <c r="D7" s="8">
        <v>-87.292000000000002</v>
      </c>
      <c r="E7" s="8">
        <v>-1.6759999999999999</v>
      </c>
      <c r="F7" s="8">
        <v>-3.6190000000000002</v>
      </c>
      <c r="G7" s="8">
        <v>-53.441000000000003</v>
      </c>
      <c r="H7" s="8">
        <v>4.5819999999999999</v>
      </c>
      <c r="I7" s="8">
        <v>-2.1132382699997816</v>
      </c>
      <c r="J7" s="8">
        <v>0</v>
      </c>
      <c r="K7" s="8">
        <v>-92.375556229999972</v>
      </c>
      <c r="L7" s="8">
        <v>-1060.47</v>
      </c>
      <c r="M7" s="8">
        <f>-7.963+4.6</f>
        <v>-3.3630000000000004</v>
      </c>
      <c r="N7" s="8">
        <v>-22.093</v>
      </c>
      <c r="O7" s="8">
        <f>-14.11+9.2</f>
        <v>-4.91</v>
      </c>
      <c r="P7" s="8">
        <v>-44.14</v>
      </c>
      <c r="Q7" s="8">
        <v>-0.65900000000000003</v>
      </c>
      <c r="R7" s="8">
        <v>-2.4969999999999999</v>
      </c>
      <c r="S7" s="8">
        <f>-162.258+108.5</f>
        <v>-53.75800000000001</v>
      </c>
      <c r="T7" s="8">
        <v>-650.49099999999999</v>
      </c>
      <c r="U7" s="8">
        <v>5.2171250000000002</v>
      </c>
      <c r="V7" s="8">
        <v>55</v>
      </c>
      <c r="W7" s="8">
        <v>-10.83407285</v>
      </c>
      <c r="X7" s="8">
        <v>-113.02</v>
      </c>
    </row>
    <row r="8" spans="2:24">
      <c r="B8" s="4">
        <v>4</v>
      </c>
      <c r="C8" s="8">
        <v>0.29599999999999999</v>
      </c>
      <c r="D8" s="8">
        <v>-87.721999999999994</v>
      </c>
      <c r="E8" s="8">
        <v>-1.677</v>
      </c>
      <c r="F8" s="8">
        <v>-3.617</v>
      </c>
      <c r="G8" s="8">
        <v>-53.429000000000002</v>
      </c>
      <c r="H8" s="8">
        <v>4.5839999999999996</v>
      </c>
      <c r="I8" s="8">
        <v>-0.3997805699998922</v>
      </c>
      <c r="J8" s="8">
        <v>0</v>
      </c>
      <c r="K8" s="8">
        <v>-91.392122359999817</v>
      </c>
      <c r="L8" s="8">
        <v>-1060.47</v>
      </c>
      <c r="M8" s="8">
        <f>-10.28+8</f>
        <v>-2.2799999999999994</v>
      </c>
      <c r="N8" s="8">
        <v>-23.396000000000001</v>
      </c>
      <c r="O8" s="8">
        <f>-19.363+14.1</f>
        <v>-5.2629999999999999</v>
      </c>
      <c r="P8" s="8">
        <v>-44.14</v>
      </c>
      <c r="Q8" s="8">
        <v>-0.97099999999999997</v>
      </c>
      <c r="R8" s="8">
        <v>-3.4449999999999998</v>
      </c>
      <c r="S8" s="8">
        <f>-216.129+162.3</f>
        <v>-53.828999999999979</v>
      </c>
      <c r="T8" s="8">
        <v>-650.49099999999999</v>
      </c>
      <c r="U8" s="8">
        <v>3.399</v>
      </c>
      <c r="V8" s="8">
        <v>55</v>
      </c>
      <c r="W8" s="8">
        <v>-10.212412900000007</v>
      </c>
      <c r="X8" s="8">
        <v>-113.02</v>
      </c>
    </row>
    <row r="9" spans="2:24">
      <c r="B9" s="4">
        <v>5</v>
      </c>
      <c r="C9" s="8">
        <v>0.19900000000000001</v>
      </c>
      <c r="D9" s="8">
        <v>-91.495999999999995</v>
      </c>
      <c r="E9" s="8">
        <v>-1.677</v>
      </c>
      <c r="F9" s="8">
        <v>-3.6190000000000002</v>
      </c>
      <c r="G9" s="8">
        <v>-57.12</v>
      </c>
      <c r="H9" s="8">
        <v>4.5830000000000002</v>
      </c>
      <c r="I9" s="8">
        <v>-2.4698542599998117</v>
      </c>
      <c r="J9" s="8">
        <v>0</v>
      </c>
      <c r="K9" s="8">
        <v>-97.391852459999981</v>
      </c>
      <c r="L9" s="8">
        <v>-1069.5999999999999</v>
      </c>
      <c r="M9" s="8">
        <f>-13.292+10.3</f>
        <v>-2.9919999999999991</v>
      </c>
      <c r="N9" s="8">
        <v>-22.093</v>
      </c>
      <c r="O9" s="8">
        <f>-24.811+19.4</f>
        <v>-5.4110000000000014</v>
      </c>
      <c r="P9" s="8">
        <v>-45.838999999999999</v>
      </c>
      <c r="Q9" s="8">
        <v>-0.94799999999999995</v>
      </c>
      <c r="R9" s="8">
        <v>-3.94</v>
      </c>
      <c r="S9" s="8">
        <f>-274.633+216.1</f>
        <v>-58.532999999999987</v>
      </c>
      <c r="T9" s="8">
        <v>-659.625</v>
      </c>
      <c r="U9" s="8">
        <v>3.8525239999999998</v>
      </c>
      <c r="V9" s="8">
        <v>55</v>
      </c>
      <c r="W9" s="8">
        <v>-9.9273588500000081</v>
      </c>
      <c r="X9" s="8">
        <v>-113.02</v>
      </c>
    </row>
    <row r="10" spans="2:24">
      <c r="B10" s="4">
        <v>6</v>
      </c>
      <c r="C10" s="8">
        <v>0.21199999999999999</v>
      </c>
      <c r="D10" s="8">
        <v>-88.53</v>
      </c>
      <c r="E10" s="8">
        <v>-1.675</v>
      </c>
      <c r="F10" s="8">
        <v>-3.6190000000000002</v>
      </c>
      <c r="G10" s="8">
        <v>-54.176000000000002</v>
      </c>
      <c r="H10" s="8">
        <v>4.585</v>
      </c>
      <c r="I10" s="8">
        <v>1.5405494899998977</v>
      </c>
      <c r="J10" s="8">
        <v>0</v>
      </c>
      <c r="K10" s="8">
        <v>-92.536639299999848</v>
      </c>
      <c r="L10" s="8">
        <v>-1072</v>
      </c>
      <c r="M10" s="8">
        <f>-15.82+13.3</f>
        <v>-2.5199999999999996</v>
      </c>
      <c r="N10" s="8">
        <f>-27.042</f>
        <v>-27.042000000000002</v>
      </c>
      <c r="O10" s="8">
        <f>-29.091+24.8</f>
        <v>-4.2910000000000004</v>
      </c>
      <c r="P10" s="8">
        <f>-45.839</f>
        <v>-45.838999999999999</v>
      </c>
      <c r="Q10" s="8">
        <v>-0.495</v>
      </c>
      <c r="R10" s="8">
        <v>-4.05</v>
      </c>
      <c r="S10" s="8">
        <f>-329.062+274.6</f>
        <v>-54.461999999999989</v>
      </c>
      <c r="T10" s="8">
        <f>-658.638</f>
        <v>-658.63800000000003</v>
      </c>
      <c r="U10" s="8">
        <v>5.1064999999999996</v>
      </c>
      <c r="V10" s="8">
        <v>55</v>
      </c>
      <c r="W10" s="8">
        <v>-10.138836369999995</v>
      </c>
      <c r="X10" s="8">
        <v>-113.02</v>
      </c>
    </row>
    <row r="11" spans="2:24">
      <c r="B11" s="4">
        <v>7</v>
      </c>
      <c r="C11" s="8">
        <v>-6.9000000000000006E-2</v>
      </c>
      <c r="D11" s="8">
        <v>-88.838999999999999</v>
      </c>
      <c r="E11" s="8">
        <v>-1.6759999999999999</v>
      </c>
      <c r="F11" s="8">
        <v>-3.617</v>
      </c>
      <c r="G11" s="8">
        <v>-54.692999999999998</v>
      </c>
      <c r="H11" s="8">
        <v>4.5830000000000002</v>
      </c>
      <c r="I11" s="8">
        <v>-0.58213508999999986</v>
      </c>
      <c r="J11" s="8">
        <v>0</v>
      </c>
      <c r="K11" s="8">
        <v>-93.617914899999974</v>
      </c>
      <c r="L11" s="8">
        <v>-1072</v>
      </c>
      <c r="M11" s="8">
        <f>-17.743+15.8</f>
        <v>-1.9429999999999978</v>
      </c>
      <c r="N11" s="8">
        <v>-27.042000000000002</v>
      </c>
      <c r="O11" s="8">
        <f>-32.887+29.1</f>
        <v>-3.786999999999999</v>
      </c>
      <c r="P11" s="8">
        <f>-44.14</f>
        <v>-44.14</v>
      </c>
      <c r="Q11" s="8">
        <v>-0.11</v>
      </c>
      <c r="R11" s="8">
        <v>-4.05</v>
      </c>
      <c r="S11" s="8">
        <f>-382.4+329.1</f>
        <v>-53.299999999999955</v>
      </c>
      <c r="T11" s="8">
        <f>-656.958</f>
        <v>-656.95799999999997</v>
      </c>
      <c r="U11" s="8">
        <v>3.4683983333333335</v>
      </c>
      <c r="V11" s="8">
        <v>55</v>
      </c>
      <c r="W11" s="8">
        <v>-10.474206919999991</v>
      </c>
      <c r="X11" s="8">
        <v>-113.02</v>
      </c>
    </row>
    <row r="12" spans="2:24">
      <c r="B12" s="4">
        <v>8</v>
      </c>
      <c r="C12" s="8">
        <v>-0.69199999999999995</v>
      </c>
      <c r="D12" s="8">
        <v>-89.474000000000004</v>
      </c>
      <c r="E12" s="8">
        <v>-1.897</v>
      </c>
      <c r="F12" s="8">
        <v>-3.742</v>
      </c>
      <c r="G12" s="8">
        <v>-55.110999999999997</v>
      </c>
      <c r="H12" s="8">
        <v>4.5839999999999996</v>
      </c>
      <c r="I12" s="8"/>
      <c r="J12" s="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>
      <c r="B13" s="4">
        <v>9</v>
      </c>
      <c r="C13" s="8">
        <v>-0.54</v>
      </c>
      <c r="D13" s="8">
        <v>-89.71</v>
      </c>
      <c r="E13" s="8">
        <v>-2.1320000000000001</v>
      </c>
      <c r="F13" s="8">
        <v>-3.7679999999999998</v>
      </c>
      <c r="G13" s="8">
        <v>-55.78</v>
      </c>
      <c r="H13" s="8">
        <v>4.5819999999999999</v>
      </c>
      <c r="I13" s="8"/>
      <c r="J13" s="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>
      <c r="B14" s="4">
        <v>10</v>
      </c>
      <c r="C14" s="8">
        <v>-1.0049999999999999</v>
      </c>
      <c r="D14" s="8">
        <v>-90.174000000000007</v>
      </c>
      <c r="E14" s="8">
        <v>-2.1949999999999998</v>
      </c>
      <c r="F14" s="8">
        <v>-3.7709999999999999</v>
      </c>
      <c r="G14" s="8">
        <v>-55.89</v>
      </c>
      <c r="H14" s="8">
        <v>4.5839999999999996</v>
      </c>
      <c r="I14" s="8"/>
      <c r="J14" s="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>
      <c r="B15" s="4">
        <v>11</v>
      </c>
      <c r="C15" s="8">
        <v>-9.5000000000000001E-2</v>
      </c>
      <c r="D15" s="8">
        <v>-89.257999999999996</v>
      </c>
      <c r="E15" s="8">
        <v>-2.0619999999999998</v>
      </c>
      <c r="F15" s="8">
        <v>-3.7679999999999998</v>
      </c>
      <c r="G15" s="8">
        <v>-55.677999999999997</v>
      </c>
      <c r="H15" s="8">
        <v>4.5830000000000002</v>
      </c>
      <c r="I15" s="8"/>
      <c r="J15" s="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>
      <c r="B16" s="4">
        <v>12</v>
      </c>
      <c r="C16" s="8">
        <v>-0.72199999999999998</v>
      </c>
      <c r="D16" s="8">
        <v>-89.88</v>
      </c>
      <c r="E16" s="8">
        <v>-2.0750000000000002</v>
      </c>
      <c r="F16" s="8">
        <v>-3.7650000000000001</v>
      </c>
      <c r="G16" s="8">
        <v>-55.725000000000001</v>
      </c>
      <c r="H16" s="8">
        <v>4.5830000000000002</v>
      </c>
      <c r="I16" s="8"/>
      <c r="J16" s="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>
      <c r="B17" s="5" t="s">
        <v>40</v>
      </c>
      <c r="C17" s="6">
        <v>0</v>
      </c>
      <c r="D17" s="9">
        <f>SUM(D5:D16)</f>
        <v>-1066.722</v>
      </c>
      <c r="E17" s="9">
        <f>SUM(E5:E16)</f>
        <v>-22.093</v>
      </c>
      <c r="F17" s="9">
        <f>SUM(F5:F16)</f>
        <v>-44.14</v>
      </c>
      <c r="G17" s="9">
        <f>SUM(G5:G16)</f>
        <v>-657.94499999999994</v>
      </c>
      <c r="H17" s="9">
        <f>SUM(H5:H16)</f>
        <v>54.999999999999986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Hospitals of North Midlands NHS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davied95</dc:creator>
  <cp:keywords/>
  <dc:description/>
  <cp:lastModifiedBy>davied95</cp:lastModifiedBy>
  <cp:revision/>
  <dcterms:created xsi:type="dcterms:W3CDTF">2023-11-14T10:46:09Z</dcterms:created>
  <dcterms:modified xsi:type="dcterms:W3CDTF">2024-02-07T12:21:22Z</dcterms:modified>
  <cp:category/>
  <cp:contentStatus/>
</cp:coreProperties>
</file>