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9420" windowHeight="11020"/>
  </bookViews>
  <sheets>
    <sheet name="FOI" sheetId="1" r:id="rId1"/>
    <sheet name="COVID" sheetId="2" r:id="rId2"/>
  </sheets>
  <calcPr calcId="145621"/>
</workbook>
</file>

<file path=xl/calcChain.xml><?xml version="1.0" encoding="utf-8"?>
<calcChain xmlns="http://schemas.openxmlformats.org/spreadsheetml/2006/main">
  <c r="E10" i="1" l="1"/>
  <c r="C10" i="1"/>
  <c r="E7" i="1"/>
  <c r="C7" i="1"/>
  <c r="D10" i="1"/>
  <c r="D9" i="1"/>
  <c r="E9" i="1" s="1"/>
  <c r="D8" i="1"/>
  <c r="E8" i="1" s="1"/>
  <c r="D7" i="1"/>
  <c r="D6" i="1" s="1"/>
  <c r="B8" i="1"/>
  <c r="C8" i="1" s="1"/>
  <c r="B10" i="1"/>
  <c r="B9" i="1"/>
  <c r="C9" i="1" s="1"/>
  <c r="B7" i="1"/>
  <c r="C6" i="1" l="1"/>
  <c r="E6" i="1"/>
  <c r="E13" i="1" s="1"/>
  <c r="B6" i="1"/>
  <c r="C13" i="1" s="1"/>
  <c r="I8" i="1"/>
  <c r="I6" i="1" s="1"/>
  <c r="I9" i="1"/>
  <c r="H6" i="1" l="1"/>
  <c r="H8" i="1"/>
  <c r="F6" i="1"/>
</calcChain>
</file>

<file path=xl/sharedStrings.xml><?xml version="1.0" encoding="utf-8"?>
<sst xmlns="http://schemas.openxmlformats.org/spreadsheetml/2006/main" count="75" uniqueCount="62">
  <si>
    <t>Staffing Groups</t>
  </si>
  <si>
    <t>Ambulance staff</t>
  </si>
  <si>
    <t>Administration and Estates</t>
  </si>
  <si>
    <t xml:space="preserve">Medical and Dental </t>
  </si>
  <si>
    <t xml:space="preserve">Nursing and Healthcare Assistants </t>
  </si>
  <si>
    <t xml:space="preserve">Healthcare Science </t>
  </si>
  <si>
    <t>WLI Payments to staff (£)</t>
  </si>
  <si>
    <t>Overtime Payments to Staff (£)</t>
  </si>
  <si>
    <t>WLI Sessions (No.)</t>
  </si>
  <si>
    <t>Q1. Temporary Staff Spend</t>
  </si>
  <si>
    <t>Q2. Waiting List Initiative &amp; Overtime Spend</t>
  </si>
  <si>
    <t>Total</t>
  </si>
  <si>
    <t>Overtime Hours (No.)</t>
  </si>
  <si>
    <t xml:space="preserve">2. How much did the organisation spend on Waiting List Initiative (WLI) and Overtime payments to staff (WLI payments refers to any sessional payments made for additional time worked under a system called the Waiting List Initiative, used by trusts to reduce waiting lists and meet government targets. Overtime payments are defined as any payment for additional time beyond the standard FTE for the grade). Please fill in the spend and number of sessions/hours in the below table for each staffing group and total. </t>
  </si>
  <si>
    <t>Scientific, Therapeutic and Technical Staff (STT) inclusive of Allied Health Proffessionals (AHPs)</t>
  </si>
  <si>
    <t>1. How much did the organisation spend on agency (non-contract) staff and internal bank staff for the financial year 20/21 (April 2020 - March 2021)? Please fill in the spend in the table below for each staffing group and total, giving a breakdown of spend associated to Covid-19 and not related to Covid-19.</t>
  </si>
  <si>
    <t>Agency Spend (Covid) (£)</t>
  </si>
  <si>
    <t>Agency Spend (non-Covid) (£)</t>
  </si>
  <si>
    <t>Bank Spend (Covid) (£)</t>
  </si>
  <si>
    <t>Bank Spend (non-Covid) (£)</t>
  </si>
  <si>
    <t xml:space="preserve">Note 1 </t>
  </si>
  <si>
    <t xml:space="preserve">Payments made to other staffing groups for WLI are not easily identifiable in the finance system. These will be paid through a combination of bank and overtime payments and therefore </t>
  </si>
  <si>
    <t xml:space="preserve">will be included in column D, E or H but we are unable to report them separately. </t>
  </si>
  <si>
    <t xml:space="preserve">Note 2 </t>
  </si>
  <si>
    <t>Note 2</t>
  </si>
  <si>
    <t>We do not report medical and dental overtime separately. This would be included as part of the bank or TI figures depending on agreed rate</t>
  </si>
  <si>
    <t>AC LU Expenditure reporting category - L4</t>
  </si>
  <si>
    <t>Pay</t>
  </si>
  <si>
    <t>Row Labels</t>
  </si>
  <si>
    <t>Sum of Total</t>
  </si>
  <si>
    <t>A - Agency Staff</t>
  </si>
  <si>
    <t>A - Allied Health Professional</t>
  </si>
  <si>
    <t>A - Consultant</t>
  </si>
  <si>
    <t>A - Nhs Infrastructure Support</t>
  </si>
  <si>
    <t>A - Other St&amp;T</t>
  </si>
  <si>
    <t>A - Other Support To Clinical</t>
  </si>
  <si>
    <t>A - Qualified Nursing</t>
  </si>
  <si>
    <t>A - Trainee Grades</t>
  </si>
  <si>
    <t>B - Bank Staff</t>
  </si>
  <si>
    <t>B - Consultant</t>
  </si>
  <si>
    <t>B - Nhs Infrastructure Support</t>
  </si>
  <si>
    <t>B - Other St&amp;T</t>
  </si>
  <si>
    <t>B - Other Support To Clinical</t>
  </si>
  <si>
    <t>B - Qualified Nursing</t>
  </si>
  <si>
    <t>B - Staff/Career Grade Doctor</t>
  </si>
  <si>
    <t>B - Support To Ahps</t>
  </si>
  <si>
    <t>B - Support To Nursing</t>
  </si>
  <si>
    <t>B - Trainee Grades</t>
  </si>
  <si>
    <t>Grand Total</t>
  </si>
  <si>
    <t>7AN - Level 7 Account Name</t>
  </si>
  <si>
    <t>Sum of PY_YTD_Act</t>
  </si>
  <si>
    <t>A - Scientific Therap &amp; Tech</t>
  </si>
  <si>
    <t>A - Staff / Career Grades</t>
  </si>
  <si>
    <t>A - Support To Clinical</t>
  </si>
  <si>
    <t>B - Scientific Therap &amp; Tech</t>
  </si>
  <si>
    <t>B - Staff / Career Grades</t>
  </si>
  <si>
    <t>B - Support To Clinical</t>
  </si>
  <si>
    <t xml:space="preserve">COVID </t>
  </si>
  <si>
    <t xml:space="preserve">TOTAL BANK AND AGENCY </t>
  </si>
  <si>
    <t xml:space="preserve">Check </t>
  </si>
  <si>
    <t>section 12 exemption- see attached letter</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</si>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</sst>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3" x14ac:knownFonts="1">
    <font>
      <sz val="11"/>
      <color theme="1"/>
      <name val="Calibri"/>
      <family val="2"/>
      <scheme val="minor"/>
    </font>
    <font>
      <sz val="11"/>
      <color theme="1"/>
      <name val="Calibri Light"/>
      <family val="2"/>
    </font>
    <font>
      <sz val="11"/>
      <color rgb="FF000000"/>
      <name val="Calibri Light"/>
      <family val="2"/>
    </font>
    <font>
      <b/>
      <sz val="11"/>
      <color theme="1"/>
      <name val="Calibri Light"/>
      <family val="2"/>
    </font>
    <font>
      <sz val="11"/>
      <color theme="1"/>
      <name val="Calibri"/>
      <family val="2"/>
      <scheme val="minor"/>
    </font>
    <font>
      <u/>
      <sz val="11"/>
      <color theme="1"/>
      <name val="Calibri Light"/>
      <family val="2"/>
    </font>
    <font>
      <b/>
      <sz val="11"/>
      <color theme="1"/>
      <name val="Calibri"/>
      <family val="2"/>
      <scheme val="minor"/>
    </font>
    <font>
      <b/>
      <sz val="8"/>
      <color indexed="8"/>
      <name val="Arial"/>
      <family val="2"/>
    </font>
    <font>
      <b/>
      <sz val="11"/>
      <color rgb="FF000000"/>
      <name val="Calibri Light"/>
      <family val="2"/>
    </font>
    <font>
      <sz val="10"/>
      <color rgb="FF000000"/>
      <name val="Arial"/>
      <family val="2"/>
    </font>
    <font>
      <i/>
      <sz val="11"/>
      <color rgb="FF0070C0"/>
      <name val="Calibri Light"/>
      <family val="2"/>
    </font>
    <font>
      <sz val="11"/>
      <color rgb="FF0070C0"/>
      <name val="Calibri Light"/>
      <family val="2"/>
    </font>
    <font>
      <sz val="11"/>
      <color rgb="FF0070C0"/>
      <name val="Calibri"/>
      <family val="2"/>
      <scheme val="minor"/>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49" fontId="7" fillId="2" borderId="4">
      <alignment horizontal="center" vertical="center"/>
    </xf>
    <xf numFmtId="0" fontId="9" fillId="0" borderId="0"/>
    <xf numFmtId="43" fontId="9" fillId="0" borderId="0" applyFont="0" applyFill="0" applyBorder="0" applyAlignment="0" applyProtection="0"/>
  </cellStyleXfs>
  <cellXfs count="45">
    <xf numFmtId="0" fontId="0" fillId="0" borderId="0" xfId="0"/>
    <xf numFmtId="0" fontId="1" fillId="0" borderId="1" xfId="0" applyFont="1" applyBorder="1" applyAlignment="1">
      <alignment vertical="center" wrapText="1"/>
    </xf>
    <xf numFmtId="0" fontId="3" fillId="0" borderId="1" xfId="0" applyFont="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Fill="1" applyBorder="1" applyAlignment="1">
      <alignment vertical="center"/>
    </xf>
    <xf numFmtId="0" fontId="5" fillId="0" borderId="0" xfId="0" applyFont="1" applyFill="1" applyBorder="1" applyAlignment="1">
      <alignment vertical="center" wrapText="1"/>
    </xf>
    <xf numFmtId="0" fontId="0" fillId="0" borderId="0" xfId="0"/>
    <xf numFmtId="0" fontId="0" fillId="0" borderId="0" xfId="0" pivotButton="1"/>
    <xf numFmtId="164" fontId="0" fillId="0" borderId="0" xfId="0" applyNumberFormat="1"/>
    <xf numFmtId="0" fontId="0" fillId="0" borderId="0" xfId="0" applyAlignment="1">
      <alignment horizontal="left" indent="1"/>
    </xf>
    <xf numFmtId="164" fontId="1" fillId="0" borderId="1" xfId="1" applyNumberFormat="1" applyFont="1" applyFill="1" applyBorder="1" applyAlignment="1">
      <alignment vertical="center" wrapText="1"/>
    </xf>
    <xf numFmtId="164" fontId="1" fillId="0" borderId="1" xfId="1" applyNumberFormat="1" applyFont="1" applyFill="1" applyBorder="1" applyAlignment="1">
      <alignment vertical="center"/>
    </xf>
    <xf numFmtId="164" fontId="1" fillId="0" borderId="1" xfId="1" applyNumberFormat="1" applyFont="1" applyFill="1" applyBorder="1" applyAlignment="1">
      <alignment horizontal="right" vertical="center"/>
    </xf>
    <xf numFmtId="0" fontId="1" fillId="0" borderId="1" xfId="0" applyFont="1" applyFill="1" applyBorder="1" applyAlignment="1">
      <alignment horizontal="right" vertical="center"/>
    </xf>
    <xf numFmtId="164" fontId="8" fillId="0" borderId="1" xfId="1" applyNumberFormat="1" applyFont="1" applyFill="1" applyBorder="1" applyAlignment="1">
      <alignment horizontal="center" vertical="center" wrapText="1"/>
    </xf>
    <xf numFmtId="164" fontId="3" fillId="0" borderId="1" xfId="1" applyNumberFormat="1" applyFont="1" applyFill="1" applyBorder="1" applyAlignment="1">
      <alignment vertical="center"/>
    </xf>
    <xf numFmtId="0" fontId="6" fillId="0" borderId="0" xfId="0" applyFont="1" applyAlignment="1">
      <alignment horizontal="left"/>
    </xf>
    <xf numFmtId="164" fontId="6" fillId="0" borderId="0" xfId="0" applyNumberFormat="1" applyFont="1"/>
    <xf numFmtId="0" fontId="6" fillId="0" borderId="0" xfId="0" applyFont="1"/>
    <xf numFmtId="164" fontId="1" fillId="0" borderId="1" xfId="0" applyNumberFormat="1" applyFont="1" applyFill="1" applyBorder="1" applyAlignment="1">
      <alignment vertical="center" wrapText="1"/>
    </xf>
    <xf numFmtId="0" fontId="9" fillId="0" borderId="0" xfId="3"/>
    <xf numFmtId="0" fontId="9" fillId="0" borderId="0" xfId="3" pivotButton="1"/>
    <xf numFmtId="164" fontId="9" fillId="0" borderId="0" xfId="3" applyNumberFormat="1"/>
    <xf numFmtId="0" fontId="10" fillId="0" borderId="0" xfId="0" applyFont="1" applyFill="1" applyBorder="1" applyAlignment="1">
      <alignment vertical="center" wrapText="1"/>
    </xf>
    <xf numFmtId="164" fontId="11" fillId="0" borderId="0" xfId="1" applyNumberFormat="1" applyFont="1" applyFill="1" applyBorder="1" applyAlignment="1">
      <alignment vertical="center" wrapText="1"/>
    </xf>
    <xf numFmtId="43" fontId="11" fillId="0" borderId="0" xfId="1" applyFont="1" applyFill="1" applyBorder="1" applyAlignment="1">
      <alignment vertical="center" wrapText="1"/>
    </xf>
    <xf numFmtId="43" fontId="11" fillId="0" borderId="0" xfId="1" applyFont="1" applyFill="1" applyBorder="1" applyAlignment="1">
      <alignment vertical="center"/>
    </xf>
    <xf numFmtId="0" fontId="11" fillId="0" borderId="0" xfId="0" applyFont="1" applyFill="1" applyBorder="1"/>
    <xf numFmtId="164" fontId="11" fillId="0" borderId="0" xfId="1" applyNumberFormat="1" applyFont="1" applyFill="1" applyBorder="1" applyAlignment="1">
      <alignment vertical="center"/>
    </xf>
    <xf numFmtId="0" fontId="12" fillId="0" borderId="0" xfId="0" applyFont="1" applyFill="1"/>
    <xf numFmtId="0" fontId="0" fillId="0" borderId="1" xfId="0" applyFill="1" applyBorder="1" applyAlignment="1">
      <alignment horizontal="center"/>
    </xf>
    <xf numFmtId="0" fontId="1" fillId="0" borderId="0" xfId="0" applyFont="1" applyAlignment="1">
      <alignment horizontal="left" wrapText="1"/>
    </xf>
    <xf numFmtId="164" fontId="1" fillId="0" borderId="2" xfId="1" applyNumberFormat="1" applyFont="1" applyFill="1" applyBorder="1" applyAlignment="1">
      <alignment horizontal="center" vertical="center"/>
    </xf>
    <xf numFmtId="164" fontId="1" fillId="0" borderId="3" xfId="1" applyNumberFormat="1" applyFont="1" applyFill="1" applyBorder="1" applyAlignment="1">
      <alignment horizontal="center" vertical="center"/>
    </xf>
    <xf numFmtId="164" fontId="1" fillId="0" borderId="2" xfId="1" applyNumberFormat="1" applyFont="1" applyFill="1" applyBorder="1" applyAlignment="1">
      <alignment horizontal="center" vertical="center" wrapText="1"/>
    </xf>
    <xf numFmtId="164" fontId="1" fillId="0" borderId="3" xfId="1"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 xfId="0" applyFont="1" applyFill="1" applyBorder="1" applyAlignment="1">
      <alignment horizontal="center" vertical="center" wrapText="1"/>
    </xf>
    <xf numFmtId="164" fontId="1" fillId="0" borderId="6" xfId="1" applyNumberFormat="1" applyFont="1" applyFill="1" applyBorder="1" applyAlignment="1">
      <alignment horizontal="center" vertical="center" wrapText="1"/>
    </xf>
    <xf numFmtId="164" fontId="1" fillId="0" borderId="7" xfId="1" applyNumberFormat="1" applyFont="1" applyFill="1" applyBorder="1" applyAlignment="1">
      <alignment horizontal="center" vertical="center" wrapText="1"/>
    </xf>
    <xf numFmtId="164" fontId="1" fillId="0" borderId="8" xfId="1" applyNumberFormat="1" applyFont="1" applyFill="1" applyBorder="1" applyAlignment="1">
      <alignment horizontal="center" vertical="center" wrapText="1"/>
    </xf>
  </cellXfs>
  <cellStyles count="5">
    <cellStyle name="_MaincodeCY" xfId="2"/>
    <cellStyle name="Comma" xfId="1" builtinId="3"/>
    <cellStyle name="Comma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zoomScale="90" zoomScaleNormal="90" workbookViewId="0">
      <selection activeCell="E14" sqref="E14"/>
    </sheetView>
  </sheetViews>
  <sheetFormatPr defaultRowHeight="14.5" x14ac:dyDescent="0.35"/>
  <cols>
    <col min="1" max="1" width="35.81640625" customWidth="1"/>
    <col min="2" max="2" width="15" customWidth="1"/>
    <col min="3" max="3" width="16.54296875" customWidth="1"/>
    <col min="4" max="4" width="14.7265625" customWidth="1"/>
    <col min="5" max="5" width="15" customWidth="1"/>
    <col min="6" max="6" width="16" customWidth="1"/>
    <col min="7" max="7" width="14.81640625" customWidth="1"/>
    <col min="8" max="8" width="18.54296875" customWidth="1"/>
    <col min="9" max="9" width="16.54296875" customWidth="1"/>
  </cols>
  <sheetData>
    <row r="1" spans="1:9" ht="33" customHeight="1" x14ac:dyDescent="0.25">
      <c r="A1" s="31" t="s">
        <v>15</v>
      </c>
      <c r="B1" s="31"/>
      <c r="C1" s="31"/>
      <c r="D1" s="31"/>
      <c r="E1" s="31"/>
      <c r="F1" s="31"/>
      <c r="G1" s="31"/>
      <c r="H1" s="31"/>
      <c r="I1" s="31"/>
    </row>
    <row r="2" spans="1:9" ht="47.25" customHeight="1" x14ac:dyDescent="0.25">
      <c r="A2" s="31" t="s">
        <v>13</v>
      </c>
      <c r="B2" s="31"/>
      <c r="C2" s="31"/>
      <c r="D2" s="31"/>
      <c r="E2" s="31"/>
      <c r="F2" s="31"/>
      <c r="G2" s="31"/>
      <c r="H2" s="31"/>
      <c r="I2" s="31"/>
    </row>
    <row r="4" spans="1:9" ht="15" x14ac:dyDescent="0.25">
      <c r="B4" s="30" t="s">
        <v>9</v>
      </c>
      <c r="C4" s="30"/>
      <c r="D4" s="30"/>
      <c r="E4" s="30"/>
      <c r="F4" s="30" t="s">
        <v>10</v>
      </c>
      <c r="G4" s="30"/>
      <c r="H4" s="30"/>
      <c r="I4" s="30"/>
    </row>
    <row r="5" spans="1:9" ht="39.75" customHeight="1" x14ac:dyDescent="0.35">
      <c r="A5" s="1" t="s">
        <v>0</v>
      </c>
      <c r="B5" s="3" t="s">
        <v>16</v>
      </c>
      <c r="C5" s="3" t="s">
        <v>17</v>
      </c>
      <c r="D5" s="3" t="s">
        <v>18</v>
      </c>
      <c r="E5" s="3" t="s">
        <v>19</v>
      </c>
      <c r="F5" s="3" t="s">
        <v>6</v>
      </c>
      <c r="G5" s="38" t="s">
        <v>8</v>
      </c>
      <c r="H5" s="3" t="s">
        <v>7</v>
      </c>
      <c r="I5" s="3" t="s">
        <v>12</v>
      </c>
    </row>
    <row r="6" spans="1:9" ht="33" customHeight="1" x14ac:dyDescent="0.35">
      <c r="A6" s="2" t="s">
        <v>11</v>
      </c>
      <c r="B6" s="14">
        <f>SUM(B7:B12)</f>
        <v>1224397.7600000005</v>
      </c>
      <c r="C6" s="14">
        <f t="shared" ref="C6:E6" si="0">SUM(C7:C12)</f>
        <v>16041874.579999998</v>
      </c>
      <c r="D6" s="14">
        <f t="shared" si="0"/>
        <v>3862144.7703333357</v>
      </c>
      <c r="E6" s="14">
        <f t="shared" si="0"/>
        <v>26115929.189666655</v>
      </c>
      <c r="F6" s="15">
        <f>SUM(F7)</f>
        <v>1431798</v>
      </c>
      <c r="G6" s="39" t="s">
        <v>60</v>
      </c>
      <c r="H6" s="15">
        <f>SUM(H7:H12)</f>
        <v>3273952</v>
      </c>
      <c r="I6" s="15">
        <f>SUM(I7:I12)</f>
        <v>137529</v>
      </c>
    </row>
    <row r="7" spans="1:9" ht="27.75" customHeight="1" x14ac:dyDescent="0.35">
      <c r="A7" s="1" t="s">
        <v>3</v>
      </c>
      <c r="B7" s="10">
        <f>COVID!B7+COVID!B12</f>
        <v>498689.60000000003</v>
      </c>
      <c r="C7" s="19">
        <f>SUM(COVID!G5+COVID!G9+COVID!G11)-FOI!B7</f>
        <v>12127899.239999998</v>
      </c>
      <c r="D7" s="10">
        <f>COVID!B14+COVID!B19+COVID!B22</f>
        <v>1614723.4600000002</v>
      </c>
      <c r="E7" s="19">
        <f>SUM(COVID!G12,COVID!G16,COVID!G18)-FOI!D7</f>
        <v>7665104.8600000003</v>
      </c>
      <c r="F7" s="11">
        <v>1431798</v>
      </c>
      <c r="G7" s="40"/>
      <c r="H7" s="12" t="s">
        <v>23</v>
      </c>
      <c r="I7" s="12" t="s">
        <v>23</v>
      </c>
    </row>
    <row r="8" spans="1:9" ht="30.75" customHeight="1" x14ac:dyDescent="0.35">
      <c r="A8" s="1" t="s">
        <v>4</v>
      </c>
      <c r="B8" s="10">
        <f>COVID!B11+COVID!B10</f>
        <v>106509.6</v>
      </c>
      <c r="C8" s="19">
        <f>SUM(COVID!G7+COVID!G10)-FOI!B8</f>
        <v>2124705.5500000003</v>
      </c>
      <c r="D8" s="10">
        <f>COVID!B18+COVID!B21+COVID!B17</f>
        <v>1902008.8053333352</v>
      </c>
      <c r="E8" s="19">
        <f>SUM(COVID!G14+COVID!G17)-FOI!D8</f>
        <v>17298937.164666656</v>
      </c>
      <c r="F8" s="13" t="s">
        <v>20</v>
      </c>
      <c r="G8" s="40"/>
      <c r="H8" s="11">
        <f>1235250+370196</f>
        <v>1605446</v>
      </c>
      <c r="I8" s="11">
        <f>43581+22344</f>
        <v>65925</v>
      </c>
    </row>
    <row r="9" spans="1:9" ht="27.75" customHeight="1" x14ac:dyDescent="0.35">
      <c r="A9" s="1" t="s">
        <v>2</v>
      </c>
      <c r="B9" s="10">
        <f>COVID!B8</f>
        <v>542489.07000000053</v>
      </c>
      <c r="C9" s="19">
        <f>COVID!G6-FOI!B9</f>
        <v>989721.96999999951</v>
      </c>
      <c r="D9" s="10">
        <f>COVID!B15</f>
        <v>323686.28500000009</v>
      </c>
      <c r="E9" s="19">
        <f>COVID!G13-FOI!D9</f>
        <v>729603.07499999972</v>
      </c>
      <c r="F9" s="13" t="s">
        <v>20</v>
      </c>
      <c r="G9" s="40"/>
      <c r="H9" s="11">
        <v>955866</v>
      </c>
      <c r="I9" s="11">
        <f>46550</f>
        <v>46550</v>
      </c>
    </row>
    <row r="10" spans="1:9" ht="24.75" customHeight="1" x14ac:dyDescent="0.35">
      <c r="A10" s="1" t="s">
        <v>5</v>
      </c>
      <c r="B10" s="34">
        <f>COVID!B6+COVID!B9</f>
        <v>76709.490000000005</v>
      </c>
      <c r="C10" s="36">
        <f>SUM(COVID!G8)-FOI!B10</f>
        <v>799547.82</v>
      </c>
      <c r="D10" s="34">
        <f>COVID!B16+COVID!B20</f>
        <v>21726.22</v>
      </c>
      <c r="E10" s="36">
        <f>SUM(COVID!G15)-D10</f>
        <v>422284.08999999997</v>
      </c>
      <c r="F10" s="13" t="s">
        <v>20</v>
      </c>
      <c r="G10" s="40"/>
      <c r="H10" s="32">
        <v>712640</v>
      </c>
      <c r="I10" s="32">
        <v>25054</v>
      </c>
    </row>
    <row r="11" spans="1:9" ht="48" customHeight="1" x14ac:dyDescent="0.35">
      <c r="A11" s="1" t="s">
        <v>14</v>
      </c>
      <c r="B11" s="35"/>
      <c r="C11" s="37"/>
      <c r="D11" s="35"/>
      <c r="E11" s="37"/>
      <c r="F11" s="13" t="s">
        <v>20</v>
      </c>
      <c r="G11" s="41"/>
      <c r="H11" s="33"/>
      <c r="I11" s="33"/>
    </row>
    <row r="12" spans="1:9" ht="33.75" customHeight="1" x14ac:dyDescent="0.35">
      <c r="A12" s="1" t="s">
        <v>1</v>
      </c>
      <c r="B12" s="42" t="s">
        <v>61</v>
      </c>
      <c r="C12" s="43"/>
      <c r="D12" s="43"/>
      <c r="E12" s="43"/>
      <c r="F12" s="43"/>
      <c r="G12" s="43"/>
      <c r="H12" s="43"/>
      <c r="I12" s="44"/>
    </row>
    <row r="13" spans="1:9" s="29" customFormat="1" x14ac:dyDescent="0.35">
      <c r="A13" s="23" t="s">
        <v>59</v>
      </c>
      <c r="B13" s="24"/>
      <c r="C13" s="25">
        <f>SUM(B6:C6)-SUM(COVID!G5:G11)</f>
        <v>0</v>
      </c>
      <c r="D13" s="25"/>
      <c r="E13" s="25">
        <f>SUM(D6:E6)-SUM(COVID!G12:G18)</f>
        <v>0</v>
      </c>
      <c r="F13" s="26"/>
      <c r="G13" s="27"/>
      <c r="H13" s="28"/>
      <c r="I13" s="26"/>
    </row>
    <row r="15" spans="1:9" x14ac:dyDescent="0.35">
      <c r="A15" s="5" t="s">
        <v>20</v>
      </c>
    </row>
    <row r="16" spans="1:9" x14ac:dyDescent="0.35">
      <c r="A16" s="4" t="s">
        <v>21</v>
      </c>
    </row>
    <row r="17" spans="1:1" x14ac:dyDescent="0.35">
      <c r="A17" s="4" t="s">
        <v>22</v>
      </c>
    </row>
    <row r="19" spans="1:1" x14ac:dyDescent="0.35">
      <c r="A19" s="5" t="s">
        <v>24</v>
      </c>
    </row>
    <row r="20" spans="1:1" x14ac:dyDescent="0.35">
      <c r="A20" s="4" t="s">
        <v>25</v>
      </c>
    </row>
    <row r="21" spans="1:1" x14ac:dyDescent="0.35">
      <c r="A21" s="4"/>
    </row>
  </sheetData>
  <mergeCells count="12">
    <mergeCell ref="B12:I12"/>
    <mergeCell ref="B4:E4"/>
    <mergeCell ref="F4:I4"/>
    <mergeCell ref="A1:I1"/>
    <mergeCell ref="A2:I2"/>
    <mergeCell ref="H10:H11"/>
    <mergeCell ref="I10:I11"/>
    <mergeCell ref="B10:B11"/>
    <mergeCell ref="D10:D11"/>
    <mergeCell ref="C10:C11"/>
    <mergeCell ref="E10:E11"/>
    <mergeCell ref="G6:G11"/>
  </mergeCells>
  <pageMargins left="0.7" right="0.7" top="0.75" bottom="0.75" header="0.3" footer="0.3"/>
  <pageSetup paperSize="9" orientation="portrait" r:id="rId1"/>
  <ignoredErrors>
    <ignoredError sqref="E13 C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G12" sqref="G12:G18"/>
    </sheetView>
  </sheetViews>
  <sheetFormatPr defaultRowHeight="14.5" x14ac:dyDescent="0.35"/>
  <cols>
    <col min="1" max="1" width="35.81640625" bestFit="1" customWidth="1"/>
    <col min="2" max="2" width="12.54296875" bestFit="1" customWidth="1"/>
    <col min="6" max="6" width="25" bestFit="1" customWidth="1"/>
    <col min="7" max="7" width="19.1796875" bestFit="1" customWidth="1"/>
  </cols>
  <sheetData>
    <row r="1" spans="1:7" x14ac:dyDescent="0.35">
      <c r="A1" s="18" t="s">
        <v>57</v>
      </c>
      <c r="F1" s="18" t="s">
        <v>58</v>
      </c>
    </row>
    <row r="2" spans="1:7" x14ac:dyDescent="0.35">
      <c r="A2" s="7" t="s">
        <v>26</v>
      </c>
      <c r="B2" s="6" t="s">
        <v>27</v>
      </c>
    </row>
    <row r="4" spans="1:7" x14ac:dyDescent="0.35">
      <c r="A4" s="7" t="s">
        <v>28</v>
      </c>
      <c r="B4" s="8" t="s">
        <v>29</v>
      </c>
      <c r="F4" s="21" t="s">
        <v>49</v>
      </c>
      <c r="G4" s="22" t="s">
        <v>50</v>
      </c>
    </row>
    <row r="5" spans="1:7" x14ac:dyDescent="0.35">
      <c r="A5" s="16" t="s">
        <v>30</v>
      </c>
      <c r="B5" s="17">
        <v>1224397.7600000007</v>
      </c>
      <c r="F5" s="20" t="s">
        <v>32</v>
      </c>
      <c r="G5" s="22">
        <v>6837491.2599999988</v>
      </c>
    </row>
    <row r="6" spans="1:7" x14ac:dyDescent="0.35">
      <c r="A6" s="9" t="s">
        <v>31</v>
      </c>
      <c r="B6" s="8">
        <v>69053.94</v>
      </c>
      <c r="F6" s="20" t="s">
        <v>33</v>
      </c>
      <c r="G6" s="22">
        <v>1532211.04</v>
      </c>
    </row>
    <row r="7" spans="1:7" x14ac:dyDescent="0.35">
      <c r="A7" s="9" t="s">
        <v>32</v>
      </c>
      <c r="B7" s="8">
        <v>109221.83</v>
      </c>
      <c r="F7" s="20" t="s">
        <v>36</v>
      </c>
      <c r="G7" s="22">
        <v>2092676.9700000002</v>
      </c>
    </row>
    <row r="8" spans="1:7" x14ac:dyDescent="0.35">
      <c r="A8" s="9" t="s">
        <v>33</v>
      </c>
      <c r="B8" s="8">
        <v>542489.07000000053</v>
      </c>
      <c r="F8" s="20" t="s">
        <v>51</v>
      </c>
      <c r="G8" s="22">
        <v>876257.30999999994</v>
      </c>
    </row>
    <row r="9" spans="1:7" x14ac:dyDescent="0.35">
      <c r="A9" s="9" t="s">
        <v>34</v>
      </c>
      <c r="B9" s="8">
        <v>7655.5500000000011</v>
      </c>
      <c r="F9" s="20" t="s">
        <v>52</v>
      </c>
      <c r="G9" s="22">
        <v>9795.630000000001</v>
      </c>
    </row>
    <row r="10" spans="1:7" x14ac:dyDescent="0.35">
      <c r="A10" s="9" t="s">
        <v>35</v>
      </c>
      <c r="B10" s="8">
        <v>105612.02</v>
      </c>
      <c r="F10" s="20" t="s">
        <v>53</v>
      </c>
      <c r="G10" s="22">
        <v>138538.18</v>
      </c>
    </row>
    <row r="11" spans="1:7" x14ac:dyDescent="0.35">
      <c r="A11" s="9" t="s">
        <v>36</v>
      </c>
      <c r="B11" s="8">
        <v>897.57999999999993</v>
      </c>
      <c r="F11" s="20" t="s">
        <v>37</v>
      </c>
      <c r="G11" s="22">
        <v>5779301.9499999993</v>
      </c>
    </row>
    <row r="12" spans="1:7" x14ac:dyDescent="0.35">
      <c r="A12" s="9" t="s">
        <v>37</v>
      </c>
      <c r="B12" s="8">
        <v>389467.77</v>
      </c>
      <c r="F12" s="20" t="s">
        <v>39</v>
      </c>
      <c r="G12" s="22">
        <v>4382975.0699999994</v>
      </c>
    </row>
    <row r="13" spans="1:7" x14ac:dyDescent="0.35">
      <c r="A13" s="16" t="s">
        <v>38</v>
      </c>
      <c r="B13" s="17">
        <v>3862144.7703333357</v>
      </c>
      <c r="F13" s="20" t="s">
        <v>40</v>
      </c>
      <c r="G13" s="22">
        <v>1053289.3599999999</v>
      </c>
    </row>
    <row r="14" spans="1:7" x14ac:dyDescent="0.35">
      <c r="A14" s="9" t="s">
        <v>39</v>
      </c>
      <c r="B14" s="8">
        <v>860709.25</v>
      </c>
      <c r="F14" s="20" t="s">
        <v>43</v>
      </c>
      <c r="G14" s="22">
        <v>11460143.119999994</v>
      </c>
    </row>
    <row r="15" spans="1:7" x14ac:dyDescent="0.35">
      <c r="A15" s="9" t="s">
        <v>40</v>
      </c>
      <c r="B15" s="8">
        <v>323686.28500000009</v>
      </c>
      <c r="F15" s="20" t="s">
        <v>54</v>
      </c>
      <c r="G15" s="22">
        <v>444010.31</v>
      </c>
    </row>
    <row r="16" spans="1:7" x14ac:dyDescent="0.35">
      <c r="A16" s="9" t="s">
        <v>41</v>
      </c>
      <c r="B16" s="8">
        <v>11734.22</v>
      </c>
      <c r="F16" s="20" t="s">
        <v>55</v>
      </c>
      <c r="G16" s="22">
        <v>947655.27</v>
      </c>
    </row>
    <row r="17" spans="1:7" x14ac:dyDescent="0.35">
      <c r="A17" s="9" t="s">
        <v>42</v>
      </c>
      <c r="B17" s="8">
        <v>493.41</v>
      </c>
      <c r="F17" s="20" t="s">
        <v>56</v>
      </c>
      <c r="G17" s="22">
        <v>7740802.8499999968</v>
      </c>
    </row>
    <row r="18" spans="1:7" x14ac:dyDescent="0.35">
      <c r="A18" s="9" t="s">
        <v>43</v>
      </c>
      <c r="B18" s="8">
        <v>1111102.4903333345</v>
      </c>
      <c r="F18" s="20" t="s">
        <v>47</v>
      </c>
      <c r="G18" s="22">
        <v>3949197.9800000004</v>
      </c>
    </row>
    <row r="19" spans="1:7" x14ac:dyDescent="0.35">
      <c r="A19" s="9" t="s">
        <v>44</v>
      </c>
      <c r="B19" s="8">
        <v>159294.07999999999</v>
      </c>
      <c r="F19" s="20" t="s">
        <v>48</v>
      </c>
      <c r="G19" s="22">
        <v>47244346.299999997</v>
      </c>
    </row>
    <row r="20" spans="1:7" x14ac:dyDescent="0.35">
      <c r="A20" s="9" t="s">
        <v>45</v>
      </c>
      <c r="B20" s="8">
        <v>9992</v>
      </c>
    </row>
    <row r="21" spans="1:7" x14ac:dyDescent="0.35">
      <c r="A21" s="9" t="s">
        <v>46</v>
      </c>
      <c r="B21" s="8">
        <v>790412.90500000084</v>
      </c>
    </row>
    <row r="22" spans="1:7" x14ac:dyDescent="0.35">
      <c r="A22" s="9" t="s">
        <v>47</v>
      </c>
      <c r="B22" s="8">
        <v>594720.13000000024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FOI</vt:lpstr>
      <vt:lpstr>COVID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DaSilva, Kim (RJE) UHNM</dc:creator>
  <cp:lastModifiedBy>carlil90</cp:lastModifiedBy>
  <dcterms:created xsi:type="dcterms:W3CDTF">2021-06-07T09:24:37Z</dcterms:created>
  <dcterms:modified xsi:type="dcterms:W3CDTF">2021-06-28T12:34:45Z</dcterms:modified>
</cp:coreProperties>
</file>